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506" windowWidth="4290" windowHeight="4740" tabRatio="599" firstSheet="10" activeTab="15"/>
  </bookViews>
  <sheets>
    <sheet name="Исх. Бал." sheetId="1" r:id="rId1"/>
    <sheet name="Сбыт&amp;Цена" sheetId="2" r:id="rId2"/>
    <sheet name="Материалы&amp;Труд" sheetId="3" r:id="rId3"/>
    <sheet name="Накладные" sheetId="4" r:id="rId4"/>
    <sheet name="Управ.&amp;Фин." sheetId="5" r:id="rId5"/>
    <sheet name="Прог.Выр." sheetId="6" r:id="rId6"/>
    <sheet name="Пл.Вып.Пр." sheetId="7" r:id="rId7"/>
    <sheet name="Пл.Пот.Мат." sheetId="8" r:id="rId8"/>
    <sheet name="Пл.Опл.Пер." sheetId="9" r:id="rId9"/>
    <sheet name="Бюд.Нак.Зат." sheetId="10" r:id="rId10"/>
    <sheet name="Бюд.Зап.Пр." sheetId="11" r:id="rId11"/>
    <sheet name="Зат.Реал.&amp;Упр." sheetId="12" r:id="rId12"/>
    <sheet name="Налоги" sheetId="13" r:id="rId13"/>
    <sheet name="НДС" sheetId="14" r:id="rId14"/>
    <sheet name="Прог.Приб." sheetId="15" r:id="rId15"/>
    <sheet name="Бюд.Ден.Ср." sheetId="16" r:id="rId16"/>
    <sheet name="Прог.Баланс" sheetId="17" r:id="rId17"/>
  </sheets>
  <definedNames/>
  <calcPr fullCalcOnLoad="1"/>
</workbook>
</file>

<file path=xl/sharedStrings.xml><?xml version="1.0" encoding="utf-8"?>
<sst xmlns="http://schemas.openxmlformats.org/spreadsheetml/2006/main" count="1594" uniqueCount="450">
  <si>
    <t>Баланс компании на начало года</t>
  </si>
  <si>
    <t>Активы:</t>
  </si>
  <si>
    <t>Оборотные активы:</t>
  </si>
  <si>
    <t>Денежные средства</t>
  </si>
  <si>
    <t>Задолженность бюджета по НДС</t>
  </si>
  <si>
    <t>Счета дебиторов</t>
  </si>
  <si>
    <t>Предоплаченные материалы</t>
  </si>
  <si>
    <t>Запасы сырья A</t>
  </si>
  <si>
    <t>Запасы сырья Б</t>
  </si>
  <si>
    <t>Запасы сырья В</t>
  </si>
  <si>
    <t>Запасы сырья Г</t>
  </si>
  <si>
    <t xml:space="preserve"> </t>
  </si>
  <si>
    <t>Запасы сырья Д</t>
  </si>
  <si>
    <t>Запасы сырья Е</t>
  </si>
  <si>
    <t xml:space="preserve">Запасы сырья </t>
  </si>
  <si>
    <t>Запасы готовой продукции А</t>
  </si>
  <si>
    <t>штук А</t>
  </si>
  <si>
    <t>Запасы готовой продукции Б</t>
  </si>
  <si>
    <t>штук Б</t>
  </si>
  <si>
    <t>Запасы готовой продукции В</t>
  </si>
  <si>
    <t>штук В</t>
  </si>
  <si>
    <t>Запасы готовой продукции Г</t>
  </si>
  <si>
    <t>штук Г</t>
  </si>
  <si>
    <t>Запасы готовой продукции Д</t>
  </si>
  <si>
    <t>штук Д</t>
  </si>
  <si>
    <t>Запасы готовой продукции Е</t>
  </si>
  <si>
    <t>штук Е</t>
  </si>
  <si>
    <t>Запасы готовой продукции</t>
  </si>
  <si>
    <t>Всего оборотные активы</t>
  </si>
  <si>
    <t>Основные средства</t>
  </si>
  <si>
    <t>Земля</t>
  </si>
  <si>
    <t>Сооружения и оборудование</t>
  </si>
  <si>
    <t>Накопленная амортизация</t>
  </si>
  <si>
    <t>Сооружения и оборудования нетто</t>
  </si>
  <si>
    <t>Итого активы</t>
  </si>
  <si>
    <t>Обязательства:</t>
  </si>
  <si>
    <t>Предоплаченная продукция</t>
  </si>
  <si>
    <t>Счета к оплате</t>
  </si>
  <si>
    <t>Задолженность по зарплате</t>
  </si>
  <si>
    <t>Задолженность перед бюджетом:</t>
  </si>
  <si>
    <t>по НДС</t>
  </si>
  <si>
    <t>по налогу на прибыль</t>
  </si>
  <si>
    <t>по автодорожному сбору</t>
  </si>
  <si>
    <t>по социальному страхованию</t>
  </si>
  <si>
    <t>в пенсионный фонд</t>
  </si>
  <si>
    <t>в фонд чернобыль</t>
  </si>
  <si>
    <t>по подоходному налогу</t>
  </si>
  <si>
    <t>в фонд занятости</t>
  </si>
  <si>
    <t>прочие</t>
  </si>
  <si>
    <t>Банковский кредит</t>
  </si>
  <si>
    <t>Акционерный капитал:</t>
  </si>
  <si>
    <t xml:space="preserve">    </t>
  </si>
  <si>
    <t>Обыкновенные акции,без номинала</t>
  </si>
  <si>
    <t>Нераспределенная прибыль</t>
  </si>
  <si>
    <t>Всего акционерный капитал</t>
  </si>
  <si>
    <t>Итого обязательства и капитал</t>
  </si>
  <si>
    <t>Проверка баланса</t>
  </si>
  <si>
    <t>Прогноз сбыта и цен продукции</t>
  </si>
  <si>
    <t>Январь</t>
  </si>
  <si>
    <t>следующего</t>
  </si>
  <si>
    <t>Прогноз сбыта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</si>
  <si>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</si>
  <si>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</si>
  <si>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</si>
  <si>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</si>
  <si>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</si>
  <si>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</si>
  <si>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</si>
  <si>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</si>
  <si>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</si>
  <si>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</si>
  <si>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</si>
  <si>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года</t>
  </si>
  <si>
    <t>Ожидаемый объем сбыта товара А</t>
  </si>
  <si>
    <t>Ожидаемый объем сбыта товара Б</t>
  </si>
  <si>
    <t>Ожидаемый объем сбыта товара В</t>
  </si>
  <si>
    <t>Ожидаемый объем сбыта товара Г</t>
  </si>
  <si>
    <t>Ожидаемый объем сбыта товара Д</t>
  </si>
  <si>
    <t>Ожидаемый объем сбыта товара Е</t>
  </si>
  <si>
    <t>Доля оплаты в данном месяце</t>
  </si>
  <si>
    <t>Продажи в первом квартале</t>
  </si>
  <si>
    <t>Месяц</t>
  </si>
  <si>
    <t>Два месяца</t>
  </si>
  <si>
    <t>Три месяца</t>
  </si>
  <si>
    <t>Предоплата</t>
  </si>
  <si>
    <t>продаж</t>
  </si>
  <si>
    <t>после</t>
  </si>
  <si>
    <t>По товару А</t>
  </si>
  <si>
    <t>По товару Б</t>
  </si>
  <si>
    <t>По товару В</t>
  </si>
  <si>
    <t>По товару Г</t>
  </si>
  <si>
    <t>По товару Д</t>
  </si>
  <si>
    <t>По товару Е</t>
  </si>
  <si>
    <t>Продажи во втором квартале</t>
  </si>
  <si>
    <t>Продажи в третьем квартале</t>
  </si>
  <si>
    <t>Продажи в четвертом квартале</t>
  </si>
  <si>
    <t>Прогноз цен (без учета НДС)</t>
  </si>
  <si>
    <t>Ожидаемая цена единицы прод.А</t>
  </si>
  <si>
    <t>Ожидаемая цена единицы прод.Б</t>
  </si>
  <si>
    <t>Ожидаемая цена единицы прод.В</t>
  </si>
  <si>
    <t>Ожидаемая цена единицы прод.Г</t>
  </si>
  <si>
    <t>Ожидаемая цена единицы прод.Д</t>
  </si>
  <si>
    <t>Ожидаемая цена единицы прод.Е</t>
  </si>
  <si>
    <t>Планируемый остаток запасов прод.А</t>
  </si>
  <si>
    <t>от объема сбыта будущего месяца</t>
  </si>
  <si>
    <t>Планируемый остаток запасов прод.Б</t>
  </si>
  <si>
    <t>Планируемый остаток запасов прод.В</t>
  </si>
  <si>
    <t>Планируемый остаток запасов прод.Г</t>
  </si>
  <si>
    <t>Планируемый остаток запасов прод.Д</t>
  </si>
  <si>
    <t>Планируемый остаток запасов прод.Е</t>
  </si>
  <si>
    <t xml:space="preserve">Запасы готовой продукции на конец </t>
  </si>
  <si>
    <t>ед.А</t>
  </si>
  <si>
    <t>ед.Б</t>
  </si>
  <si>
    <t>ед. В</t>
  </si>
  <si>
    <t>января следующего года</t>
  </si>
  <si>
    <t>ед.Г</t>
  </si>
  <si>
    <t>ед.Д</t>
  </si>
  <si>
    <t>ед. Е</t>
  </si>
  <si>
    <t>Прямые  материалы</t>
  </si>
  <si>
    <t xml:space="preserve">Стоимость материалов на единицу </t>
  </si>
  <si>
    <t xml:space="preserve"> на ед.А</t>
  </si>
  <si>
    <t xml:space="preserve"> на ед.Б</t>
  </si>
  <si>
    <t xml:space="preserve"> на ед.В</t>
  </si>
  <si>
    <t xml:space="preserve"> продукции ('без учета НДС)</t>
  </si>
  <si>
    <t>на ед.Г</t>
  </si>
  <si>
    <t xml:space="preserve"> на ед.Д</t>
  </si>
  <si>
    <t>на ед.Е</t>
  </si>
  <si>
    <t>Остаток материалов А на конец периода</t>
  </si>
  <si>
    <t>от потребности будущего периода</t>
  </si>
  <si>
    <t>Остаток материалов Б на конец периода</t>
  </si>
  <si>
    <t>Остаток материалов В на конец периода</t>
  </si>
  <si>
    <t>Остаток материалов Г на конец периода</t>
  </si>
  <si>
    <t>Остаток материалов Д на конец периода</t>
  </si>
  <si>
    <t>Остаток материалов Е на конец периода</t>
  </si>
  <si>
    <t>Оценка запаса материалов на конец</t>
  </si>
  <si>
    <t>грн. по А</t>
  </si>
  <si>
    <t>грн. по Б</t>
  </si>
  <si>
    <t>грн. по В</t>
  </si>
  <si>
    <t xml:space="preserve"> января следующего года</t>
  </si>
  <si>
    <t>грн. по Г</t>
  </si>
  <si>
    <t>грн. по Д</t>
  </si>
  <si>
    <t>грн. по Е</t>
  </si>
  <si>
    <t>Материалы закупаются с возможной предоплатой</t>
  </si>
  <si>
    <t>с полным расчетом в течение двух месяцев</t>
  </si>
  <si>
    <t>закупки</t>
  </si>
  <si>
    <t>По материалам А</t>
  </si>
  <si>
    <t>По материалам Б</t>
  </si>
  <si>
    <t>По материалам В</t>
  </si>
  <si>
    <t>По материалам Г</t>
  </si>
  <si>
    <t>По материалам Д</t>
  </si>
  <si>
    <t>По материалам Е</t>
  </si>
  <si>
    <t>Прямой труд</t>
  </si>
  <si>
    <t>Сдельная</t>
  </si>
  <si>
    <t>Постоянная</t>
  </si>
  <si>
    <t>Повременная оплата труда</t>
  </si>
  <si>
    <t>оплата труда</t>
  </si>
  <si>
    <t>зарплата</t>
  </si>
  <si>
    <t>Затраты труда</t>
  </si>
  <si>
    <t>Стоимость</t>
  </si>
  <si>
    <t>За единицу</t>
  </si>
  <si>
    <t>в час.</t>
  </si>
  <si>
    <t>часа труда</t>
  </si>
  <si>
    <t>произв. прод.</t>
  </si>
  <si>
    <t>Ежемесячно</t>
  </si>
  <si>
    <t>по товару А</t>
  </si>
  <si>
    <t>по товару Б</t>
  </si>
  <si>
    <t>по товару В</t>
  </si>
  <si>
    <t>по товару Г</t>
  </si>
  <si>
    <t>по товару Д</t>
  </si>
  <si>
    <t>по товару Е</t>
  </si>
  <si>
    <t>Накладные издержки</t>
  </si>
  <si>
    <t>Переменные накладные затраты:</t>
  </si>
  <si>
    <t>Переменные накладные затраты</t>
  </si>
  <si>
    <t>В том числе</t>
  </si>
  <si>
    <t>на 1 час работы основного персонала:</t>
  </si>
  <si>
    <t>НДС</t>
  </si>
  <si>
    <t>Накладные переменные затраты по А</t>
  </si>
  <si>
    <t>Накладные переменные затраты по Б</t>
  </si>
  <si>
    <t>Накладные переменные затраты по В</t>
  </si>
  <si>
    <t>Накладные переменные затраты по Г</t>
  </si>
  <si>
    <t>Накладные переменные затраты по Д</t>
  </si>
  <si>
    <t>Накладные переменные затраты по Е</t>
  </si>
  <si>
    <t>на единицу произведенной продукции:</t>
  </si>
  <si>
    <t>Постоянные накладные затраты за месяц:</t>
  </si>
  <si>
    <t>Общие для производства:</t>
  </si>
  <si>
    <t>Постоянная часть непрямого труда</t>
  </si>
  <si>
    <t>Электроэнергия общего оборудования</t>
  </si>
  <si>
    <t>Содержание зданий и сооружений</t>
  </si>
  <si>
    <t>Амортизация общего оборудования и зданий</t>
  </si>
  <si>
    <t>Аренда зданий и оборудования</t>
  </si>
  <si>
    <t>Непрямые материалы</t>
  </si>
  <si>
    <t>Транспорт</t>
  </si>
  <si>
    <t>Охрана</t>
  </si>
  <si>
    <t>Прочие</t>
  </si>
  <si>
    <t>Распределены по продукции:</t>
  </si>
  <si>
    <t>по А</t>
  </si>
  <si>
    <t>по Б</t>
  </si>
  <si>
    <t>по В</t>
  </si>
  <si>
    <t>по Г</t>
  </si>
  <si>
    <t>по Д</t>
  </si>
  <si>
    <t>по Е</t>
  </si>
  <si>
    <t>Амортизация оборудования</t>
  </si>
  <si>
    <t>В том числе НДС</t>
  </si>
  <si>
    <t>Ремонт</t>
  </si>
  <si>
    <t>Затраты на реализацию и управление</t>
  </si>
  <si>
    <t>Переменные на единицу реализованной</t>
  </si>
  <si>
    <t>продукции</t>
  </si>
  <si>
    <t>Постоянные за месяц:</t>
  </si>
  <si>
    <t>Затраты общие и на управление:</t>
  </si>
  <si>
    <t>Лицензии</t>
  </si>
  <si>
    <t>Зарплата управляющих</t>
  </si>
  <si>
    <t>Аренда офиса, Магазинов</t>
  </si>
  <si>
    <t>Обслуживание офиса</t>
  </si>
  <si>
    <t>Экспертиза и сертификация</t>
  </si>
  <si>
    <t>Транспортные (менеджеров) затраты</t>
  </si>
  <si>
    <t>Плановые и непредвиденные расходы</t>
  </si>
  <si>
    <t>Командировки</t>
  </si>
  <si>
    <t>Телефонные расходы</t>
  </si>
  <si>
    <t>Консультации</t>
  </si>
  <si>
    <t>Страховка</t>
  </si>
  <si>
    <t>Затраты на реализацию:</t>
  </si>
  <si>
    <t>Реклама</t>
  </si>
  <si>
    <t>Зарплата торгового штата</t>
  </si>
  <si>
    <t>Презентации</t>
  </si>
  <si>
    <t>Транспортные (на реализацию) затраты</t>
  </si>
  <si>
    <t>Финансы</t>
  </si>
  <si>
    <t>Годовой процент за кредит</t>
  </si>
  <si>
    <t>Ставки налогов и платежей</t>
  </si>
  <si>
    <t>Ставка НДС</t>
  </si>
  <si>
    <t>Автодорожный сбор</t>
  </si>
  <si>
    <t>Социальное страхование</t>
  </si>
  <si>
    <t>Пенсионный фонд</t>
  </si>
  <si>
    <t>Фонд чернобыль</t>
  </si>
  <si>
    <t>Подоходный налог</t>
  </si>
  <si>
    <t>Фонд занятости</t>
  </si>
  <si>
    <t>платятся ежемесячно, постоянная сумма</t>
  </si>
  <si>
    <t>Ставка налога на прибыль</t>
  </si>
  <si>
    <t>Планируемая закупка оборудования:</t>
  </si>
  <si>
    <t>(без НДС)</t>
  </si>
  <si>
    <t>Налог на недвижимость</t>
  </si>
  <si>
    <t>Планируемая сумма дивидендов</t>
  </si>
  <si>
    <t>Прогноз выручки</t>
  </si>
  <si>
    <t>товар А</t>
  </si>
  <si>
    <t>Всего</t>
  </si>
  <si>
    <t>за год</t>
  </si>
  <si>
    <t>Ожидаемый объем</t>
  </si>
  <si>
    <t>Ожидаемая цена единицы прод.</t>
  </si>
  <si>
    <t>Выручка за реализ. прод. (без НДС)</t>
  </si>
  <si>
    <t>График поступления ден. средств (в т. ч. НДС)</t>
  </si>
  <si>
    <t xml:space="preserve">Счета </t>
  </si>
  <si>
    <t>Приток денег от продаж в январе</t>
  </si>
  <si>
    <t>дебиторов</t>
  </si>
  <si>
    <t>Приток денег от продаж в феврале</t>
  </si>
  <si>
    <t>Приток денег от продаж в марте</t>
  </si>
  <si>
    <t>Приток денег от продаж в апреле</t>
  </si>
  <si>
    <t>Приток денег от продаж в мае</t>
  </si>
  <si>
    <t>Приток денег от продаж в июне</t>
  </si>
  <si>
    <t>Приток денег от продаж в июле</t>
  </si>
  <si>
    <t>Приток денег от продаж в августе</t>
  </si>
  <si>
    <t>Приток денег от продаж в сентябре</t>
  </si>
  <si>
    <t>Приток денег от продаж в октябре</t>
  </si>
  <si>
    <t>Приток денег от продаж в ноябре</t>
  </si>
  <si>
    <t>Приток денег от продаж в декабре</t>
  </si>
  <si>
    <t>Предоплата за январь след. года</t>
  </si>
  <si>
    <t>Итого поступление денег</t>
  </si>
  <si>
    <t>товар Б</t>
  </si>
  <si>
    <t>товар В</t>
  </si>
  <si>
    <t>товар Г</t>
  </si>
  <si>
    <t>товар Д</t>
  </si>
  <si>
    <t>товар Е</t>
  </si>
  <si>
    <t>Суммарный график поступления ден. средств (в т. ч. НДС)</t>
  </si>
  <si>
    <t>За год</t>
  </si>
  <si>
    <t>Разница предоплаты  *</t>
  </si>
  <si>
    <t>Счета дебиторов на начало года</t>
  </si>
  <si>
    <t xml:space="preserve">Суммарная выручка за </t>
  </si>
  <si>
    <t xml:space="preserve"> реализованную прод. (без НДС)</t>
  </si>
  <si>
    <t>*  Разница предоплаты -- разность меджу планом предоплаты за поставки продукции</t>
  </si>
  <si>
    <t xml:space="preserve">   в январе и предоплаченной продукцией на начало года</t>
  </si>
  <si>
    <t>План выпуска продукции</t>
  </si>
  <si>
    <t>Ожидаемый объем сбыта</t>
  </si>
  <si>
    <t>Запасы на конец месяца</t>
  </si>
  <si>
    <t>Требуемый объем продукции</t>
  </si>
  <si>
    <t>Минус запасы на начало периода</t>
  </si>
  <si>
    <t>Объем производства продукции</t>
  </si>
  <si>
    <t>План потребления основных материалов</t>
  </si>
  <si>
    <t xml:space="preserve">          для</t>
  </si>
  <si>
    <t>товара А</t>
  </si>
  <si>
    <t>Стоимость материалов на ед. прод.</t>
  </si>
  <si>
    <t>Стоимость материал. на период</t>
  </si>
  <si>
    <t>Запасы матер. на конец периода</t>
  </si>
  <si>
    <t>Общая потребность в материалах</t>
  </si>
  <si>
    <t>Запасы матер. на начало периода</t>
  </si>
  <si>
    <t>Закупки материалов (без НДС)</t>
  </si>
  <si>
    <t>График платежей за материалы (в т. ч. НДС)</t>
  </si>
  <si>
    <t>Оплата за материалы в январе</t>
  </si>
  <si>
    <t>Оплата за материалы в феврале</t>
  </si>
  <si>
    <t>Оплата за материалы в марте</t>
  </si>
  <si>
    <t>Оплата за материалы в апреле</t>
  </si>
  <si>
    <t>Оплата за материалы в мае</t>
  </si>
  <si>
    <t>Оплата за материалы в июне</t>
  </si>
  <si>
    <t>Оплата за материалы в июле</t>
  </si>
  <si>
    <t>Оплата за материалы в августе</t>
  </si>
  <si>
    <t>Оплата за материалы в сентябре</t>
  </si>
  <si>
    <t>Оплата за материалы в октябре</t>
  </si>
  <si>
    <t>Оплата за материалы в ноябре</t>
  </si>
  <si>
    <t>Оплата за материалы в декабре</t>
  </si>
  <si>
    <t xml:space="preserve">Предоплата за январь след. года   </t>
  </si>
  <si>
    <t>Платежи всего</t>
  </si>
  <si>
    <t xml:space="preserve">      для</t>
  </si>
  <si>
    <t>товара Б</t>
  </si>
  <si>
    <t>товара В</t>
  </si>
  <si>
    <t>товара Г</t>
  </si>
  <si>
    <t>товара Д</t>
  </si>
  <si>
    <t>товара Е</t>
  </si>
  <si>
    <t>Квартал 1</t>
  </si>
  <si>
    <t>График суммарных платежей за материалы ( включая НДС)</t>
  </si>
  <si>
    <t>Разность предоплаты *</t>
  </si>
  <si>
    <t>Счета кредиторов на начало года</t>
  </si>
  <si>
    <t>* Разность предоплаты -- разность между планом предоплаты за поставки материалов</t>
  </si>
  <si>
    <t>в январе и фактической предоплатой на начало года</t>
  </si>
  <si>
    <t>План оплаты основного персонала</t>
  </si>
  <si>
    <t>Затраты труда основного персонала</t>
  </si>
  <si>
    <t>Итого затраты труда  персонала</t>
  </si>
  <si>
    <t>Стоимость одного часа</t>
  </si>
  <si>
    <t>Повременная  оплата труда</t>
  </si>
  <si>
    <t>Сдельная оплата труда</t>
  </si>
  <si>
    <t>Постоянная оплата</t>
  </si>
  <si>
    <t>Затраты на оплату основного перс.</t>
  </si>
  <si>
    <t>Суммарные затраты на оплату основного перс.</t>
  </si>
  <si>
    <t>Бюджет накладных затрат</t>
  </si>
  <si>
    <t>Затраты труда осн. персонала по А</t>
  </si>
  <si>
    <t>Норма пер. накл. затрат на ед. труда</t>
  </si>
  <si>
    <t>План производства продукции А</t>
  </si>
  <si>
    <t>Норма пер. накл. затрат на ед. произв. продукции</t>
  </si>
  <si>
    <t>Планируемые перем.накл.затр. по А</t>
  </si>
  <si>
    <t>Планируемые постоян. затр. по А</t>
  </si>
  <si>
    <t>Итого накладных затрат по А</t>
  </si>
  <si>
    <t>Затраты труда осн. персонала по Б</t>
  </si>
  <si>
    <t>План производства продукции Б</t>
  </si>
  <si>
    <t>Планируемые перем.накл.затр. по Б</t>
  </si>
  <si>
    <t>Планируемые постоян. затр. по Б</t>
  </si>
  <si>
    <t>Итого накладных затрат по Б</t>
  </si>
  <si>
    <t>Затраты труда осн. персонала по В</t>
  </si>
  <si>
    <t>План производства продукции В</t>
  </si>
  <si>
    <t>Планируемые перем.накл.затр. по В</t>
  </si>
  <si>
    <t>Планируемые постоян. затр. по В</t>
  </si>
  <si>
    <t>Итого накладных затрат по В</t>
  </si>
  <si>
    <t>Затраты труда осн. персонала по Г</t>
  </si>
  <si>
    <t>План производства продукции Г</t>
  </si>
  <si>
    <t>Планируемые перем.накл.затр. по Г</t>
  </si>
  <si>
    <t>Планируемые постоян. затр. по Г</t>
  </si>
  <si>
    <t>Итого накладных затрат по Г</t>
  </si>
  <si>
    <t>Затраты труда осн. персонала по Д</t>
  </si>
  <si>
    <t>План производства продукции Д</t>
  </si>
  <si>
    <t>Планируемые перем.накл.затр. по Д</t>
  </si>
  <si>
    <t>Планируемые постоян. затр. по Д</t>
  </si>
  <si>
    <t>Итого накладных затрат по Д</t>
  </si>
  <si>
    <t>Затраты труда осн. персонала по Е</t>
  </si>
  <si>
    <t>План производства продукции Е</t>
  </si>
  <si>
    <t>Планируемые перем.накл.затр. по Е</t>
  </si>
  <si>
    <t>Планируемые постоян. затр. по Е</t>
  </si>
  <si>
    <t>Итого накладных затрат по Е</t>
  </si>
  <si>
    <t xml:space="preserve">Итого накладных затрат </t>
  </si>
  <si>
    <t>Амортизация</t>
  </si>
  <si>
    <t>Оплата накладных затрат</t>
  </si>
  <si>
    <t>Бюджет конечных запасов продукции</t>
  </si>
  <si>
    <t>Статьи</t>
  </si>
  <si>
    <t>Количество</t>
  </si>
  <si>
    <t>Затраты</t>
  </si>
  <si>
    <t>Затраты на единицу продукции:</t>
  </si>
  <si>
    <t xml:space="preserve">основные материалы </t>
  </si>
  <si>
    <t>повременная оплата труда</t>
  </si>
  <si>
    <t>сдельная оплата труда</t>
  </si>
  <si>
    <t>постоянная оплата</t>
  </si>
  <si>
    <t>накладные затраты (на единицу)</t>
  </si>
  <si>
    <t>накладные затраты (на час)</t>
  </si>
  <si>
    <t>Итого</t>
  </si>
  <si>
    <t>Запас продукции на конец года</t>
  </si>
  <si>
    <t>Суммарный запас продукции на конец года</t>
  </si>
  <si>
    <t>Переменные на единицу прод.</t>
  </si>
  <si>
    <t>Планир. перем. затраты</t>
  </si>
  <si>
    <t>Всего переменных затрат</t>
  </si>
  <si>
    <t>Планируемые постоянные затраты</t>
  </si>
  <si>
    <t>Итого постоянных затрат</t>
  </si>
  <si>
    <t xml:space="preserve">Всего планируемые затраты </t>
  </si>
  <si>
    <t>Платежи по налогам и сборам</t>
  </si>
  <si>
    <t>Фонд Чернобыля</t>
  </si>
  <si>
    <t>План платежей налога на добавленную стоимость</t>
  </si>
  <si>
    <t>Выручка за продукцию (включая НДС)</t>
  </si>
  <si>
    <t>НДС полученный</t>
  </si>
  <si>
    <t>Закупки материалов (включая НДС)</t>
  </si>
  <si>
    <t>НДС по покупке оборудования</t>
  </si>
  <si>
    <t>НДС по накладным</t>
  </si>
  <si>
    <t>НДС по затр. на реализ. и управл.</t>
  </si>
  <si>
    <t>НДС уплаченный</t>
  </si>
  <si>
    <t>Сальдо по платежам НДС</t>
  </si>
  <si>
    <t>Прогнозный отчет о прибыли</t>
  </si>
  <si>
    <t>Выручка за продукцию</t>
  </si>
  <si>
    <t>Себестоимость реализован. прод.  А</t>
  </si>
  <si>
    <t>Себестоимость реализован. прод.  Б</t>
  </si>
  <si>
    <t>Себестоимость реализован. прод.  В</t>
  </si>
  <si>
    <t>Себестоимость реализован. прод.  Г</t>
  </si>
  <si>
    <t>Себестоимость реализован. прод.  Д</t>
  </si>
  <si>
    <t>Себестоимость реализован. прод.  Е</t>
  </si>
  <si>
    <t>Себестоимость реализован. прод.</t>
  </si>
  <si>
    <t>Валовая прибыль</t>
  </si>
  <si>
    <t>Налоги и сборы</t>
  </si>
  <si>
    <t>Скоррегированная прибыль</t>
  </si>
  <si>
    <t>Затраты на сбыт и управление</t>
  </si>
  <si>
    <t>Прибыль до процентов и налог.</t>
  </si>
  <si>
    <t>Проценты за кредит</t>
  </si>
  <si>
    <t>Прибыль до выплаты налогов</t>
  </si>
  <si>
    <t>Налог на прибыль</t>
  </si>
  <si>
    <t>Чистая прибыль</t>
  </si>
  <si>
    <t>Расчет прибыли до выплаты налогов</t>
  </si>
  <si>
    <t>для определения налога на прибыль</t>
  </si>
  <si>
    <t>Бюджет денежных средств</t>
  </si>
  <si>
    <t>Денежные средства на начало периода</t>
  </si>
  <si>
    <t>Поступление денежных средств</t>
  </si>
  <si>
    <t>от потребителей</t>
  </si>
  <si>
    <t>Денежные средства в распоряжении</t>
  </si>
  <si>
    <t>Расходование денежных средств</t>
  </si>
  <si>
    <t>на основные материалы</t>
  </si>
  <si>
    <t>на оплату труда основного персонала</t>
  </si>
  <si>
    <t>производственные накладные затраты</t>
  </si>
  <si>
    <t>затраты на сбыт и управление</t>
  </si>
  <si>
    <t>Доуплачено НДС</t>
  </si>
  <si>
    <t>налог на прибыль</t>
  </si>
  <si>
    <t>налоги и платежи</t>
  </si>
  <si>
    <t>покупка оборудования</t>
  </si>
  <si>
    <t>дивиденды</t>
  </si>
  <si>
    <t>Избыток (дефицит) денежных средств</t>
  </si>
  <si>
    <t>Получение ссуды</t>
  </si>
  <si>
    <t>Погашение ссуды</t>
  </si>
  <si>
    <t>Денежные средства на конец периода</t>
  </si>
  <si>
    <t xml:space="preserve">  </t>
  </si>
  <si>
    <t>Прогнозный баланс</t>
  </si>
  <si>
    <t>1 января</t>
  </si>
  <si>
    <t>31 декабря</t>
  </si>
  <si>
    <t>Запасы сырья А</t>
  </si>
  <si>
    <t>Текущие обязательства</t>
  </si>
  <si>
    <t>Выплата процентов ссуды</t>
  </si>
  <si>
    <t>Выплата просроченного кредита</t>
  </si>
  <si>
    <t>Остаток ссуды к погашению</t>
  </si>
  <si>
    <t>Остаток проср. кредита к погашению</t>
  </si>
  <si>
    <t>Выплата процентов по проср. кредиту</t>
  </si>
  <si>
    <t>Финансирование (погашение основной части долга и получение ссуды производится в 1-ый день месяца, выплата процентов - в последний день месяца):</t>
  </si>
  <si>
    <t>Процентная ставка по кредитной линии</t>
  </si>
  <si>
    <t>Потолок кредитной линии</t>
  </si>
  <si>
    <t>Максимально взятый кредит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</si>
</sst>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00%"/>
    <numFmt numFmtId="182" formatCode="0.0000%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&quot;$&quot;#,##0.0_);\(&quot;$&quot;#,##0.0\)"/>
    <numFmt numFmtId="192" formatCode="&quot;$&quot;#,##0.000_);\(&quot;$&quot;#,##0.000\)"/>
    <numFmt numFmtId="193" formatCode="&quot;$&quot;#,##0.0000_);\(&quot;$&quot;#,##0.0000\)"/>
    <numFmt numFmtId="194" formatCode="&quot;$&quot;#,##0.00000_);\(&quot;$&quot;#,##0.00000\)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0000_);_(* \(#,##0.0000000\);_(* &quot;-&quot;??_);_(@_)"/>
    <numFmt numFmtId="200" formatCode="_(* #,##0.00000000_);_(* \(#,##0.00000000\);_(* &quot;-&quot;??_);_(@_)"/>
    <numFmt numFmtId="201" formatCode="_(* #,##0.000000000_);_(* \(#,##0.000000000\);_(* &quot;-&quot;??_);_(@_)"/>
  </numFmts>
  <fonts count="21">
    <font>
      <sz val="8"/>
      <name val="Arial Cyr"/>
      <family val="2"/>
    </font>
    <font>
      <b/>
      <sz val="10"/>
      <name val="TimesET"/>
      <family val="0"/>
    </font>
    <font>
      <i/>
      <sz val="10"/>
      <name val="TimesET"/>
      <family val="0"/>
    </font>
    <font>
      <b/>
      <i/>
      <sz val="10"/>
      <name val="TimesET"/>
      <family val="0"/>
    </font>
    <font>
      <sz val="10"/>
      <name val="TimesET"/>
      <family val="0"/>
    </font>
    <font>
      <b/>
      <sz val="8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8"/>
      <color indexed="10"/>
      <name val="Arial Cyr"/>
      <family val="2"/>
    </font>
    <font>
      <sz val="8"/>
      <color indexed="12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0"/>
    </font>
    <font>
      <b/>
      <sz val="8"/>
      <name val="Times New Roman Cyr"/>
      <family val="1"/>
    </font>
    <font>
      <sz val="8"/>
      <name val="Times New Roman Cyr"/>
      <family val="1"/>
    </font>
    <font>
      <b/>
      <i/>
      <sz val="8"/>
      <name val="Times New Roman Cyr"/>
      <family val="1"/>
    </font>
    <font>
      <i/>
      <sz val="8"/>
      <name val="Times New Roman Cyr"/>
      <family val="1"/>
    </font>
    <font>
      <sz val="8"/>
      <color indexed="12"/>
      <name val="Times New Roman Cyr"/>
      <family val="1"/>
    </font>
    <font>
      <sz val="8"/>
      <color indexed="8"/>
      <name val="Times New Roman Cyr"/>
      <family val="1"/>
    </font>
    <font>
      <sz val="8"/>
      <color indexed="10"/>
      <name val="Times New Roman Cyr"/>
      <family val="1"/>
    </font>
    <font>
      <sz val="8"/>
      <color indexed="39"/>
      <name val="Times New Roman Cyr"/>
      <family val="1"/>
    </font>
    <font>
      <i/>
      <sz val="8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1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171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/>
    </xf>
    <xf numFmtId="184" fontId="0" fillId="0" borderId="0" xfId="15" applyNumberFormat="1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/>
    </xf>
    <xf numFmtId="164" fontId="0" fillId="0" borderId="0" xfId="0" applyFont="1" applyAlignment="1">
      <alignment horizontal="right"/>
    </xf>
    <xf numFmtId="186" fontId="0" fillId="0" borderId="0" xfId="18" applyNumberFormat="1" applyFont="1" applyAlignment="1">
      <alignment/>
    </xf>
    <xf numFmtId="184" fontId="0" fillId="0" borderId="0" xfId="0" applyNumberFormat="1" applyFont="1" applyAlignment="1">
      <alignment/>
    </xf>
    <xf numFmtId="164" fontId="7" fillId="0" borderId="0" xfId="0" applyFont="1" applyAlignment="1">
      <alignment/>
    </xf>
    <xf numFmtId="186" fontId="0" fillId="0" borderId="0" xfId="0" applyNumberFormat="1" applyFont="1" applyAlignment="1">
      <alignment/>
    </xf>
    <xf numFmtId="164" fontId="7" fillId="0" borderId="0" xfId="0" applyFont="1" applyAlignment="1">
      <alignment horizontal="right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71" fontId="5" fillId="0" borderId="0" xfId="18" applyFont="1" applyAlignment="1">
      <alignment/>
    </xf>
    <xf numFmtId="171" fontId="0" fillId="0" borderId="0" xfId="18" applyFont="1" applyAlignment="1">
      <alignment/>
    </xf>
    <xf numFmtId="168" fontId="0" fillId="0" borderId="0" xfId="15" applyAlignment="1">
      <alignment/>
    </xf>
    <xf numFmtId="186" fontId="0" fillId="0" borderId="0" xfId="0" applyNumberForma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84" fontId="5" fillId="0" borderId="0" xfId="15" applyNumberFormat="1" applyFont="1" applyAlignment="1">
      <alignment/>
    </xf>
    <xf numFmtId="164" fontId="7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86" fontId="6" fillId="0" borderId="0" xfId="18" applyNumberFormat="1" applyFont="1" applyAlignment="1">
      <alignment/>
    </xf>
    <xf numFmtId="164" fontId="5" fillId="0" borderId="1" xfId="0" applyFont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Font="1" applyBorder="1" applyAlignment="1">
      <alignment/>
    </xf>
    <xf numFmtId="186" fontId="0" fillId="0" borderId="0" xfId="18" applyNumberFormat="1" applyFont="1" applyBorder="1" applyAlignment="1">
      <alignment/>
    </xf>
    <xf numFmtId="186" fontId="6" fillId="0" borderId="0" xfId="18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0" xfId="0" applyFont="1" applyAlignment="1" quotePrefix="1">
      <alignment horizontal="left"/>
    </xf>
    <xf numFmtId="186" fontId="0" fillId="0" borderId="0" xfId="18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Alignment="1" quotePrefix="1">
      <alignment horizontal="center"/>
    </xf>
    <xf numFmtId="186" fontId="10" fillId="0" borderId="0" xfId="18" applyNumberFormat="1" applyFont="1" applyAlignment="1" applyProtection="1">
      <alignment/>
      <protection locked="0"/>
    </xf>
    <xf numFmtId="164" fontId="0" fillId="0" borderId="0" xfId="0" applyFont="1" applyAlignment="1">
      <alignment horizontal="left"/>
    </xf>
    <xf numFmtId="185" fontId="0" fillId="0" borderId="0" xfId="18" applyNumberFormat="1" applyFont="1" applyAlignment="1">
      <alignment/>
    </xf>
    <xf numFmtId="164" fontId="0" fillId="0" borderId="2" xfId="0" applyFont="1" applyBorder="1" applyAlignment="1" quotePrefix="1">
      <alignment horizontal="center"/>
    </xf>
    <xf numFmtId="164" fontId="0" fillId="0" borderId="2" xfId="0" applyFont="1" applyBorder="1" applyAlignment="1">
      <alignment horizontal="center"/>
    </xf>
    <xf numFmtId="164" fontId="0" fillId="0" borderId="0" xfId="0" applyFont="1" applyAlignment="1" quotePrefix="1">
      <alignment horizontal="left"/>
    </xf>
    <xf numFmtId="164" fontId="0" fillId="0" borderId="0" xfId="0" applyFont="1" applyAlignment="1">
      <alignment horizontal="left"/>
    </xf>
    <xf numFmtId="164" fontId="5" fillId="0" borderId="0" xfId="0" applyFont="1" applyAlignment="1" quotePrefix="1">
      <alignment horizontal="center"/>
    </xf>
    <xf numFmtId="186" fontId="0" fillId="0" borderId="3" xfId="18" applyNumberFormat="1" applyFont="1" applyBorder="1" applyAlignment="1">
      <alignment/>
    </xf>
    <xf numFmtId="186" fontId="5" fillId="0" borderId="0" xfId="18" applyNumberFormat="1" applyFont="1" applyAlignment="1">
      <alignment/>
    </xf>
    <xf numFmtId="186" fontId="0" fillId="0" borderId="2" xfId="18" applyNumberFormat="1" applyFont="1" applyBorder="1" applyAlignment="1">
      <alignment/>
    </xf>
    <xf numFmtId="186" fontId="0" fillId="0" borderId="0" xfId="18" applyNumberFormat="1" applyFill="1" applyBorder="1" applyAlignment="1">
      <alignment/>
    </xf>
    <xf numFmtId="186" fontId="0" fillId="0" borderId="2" xfId="18" applyNumberFormat="1" applyFont="1" applyBorder="1" applyAlignment="1">
      <alignment horizontal="center"/>
    </xf>
    <xf numFmtId="186" fontId="0" fillId="0" borderId="0" xfId="18" applyNumberFormat="1" applyFont="1" applyFill="1" applyBorder="1" applyAlignment="1">
      <alignment/>
    </xf>
    <xf numFmtId="186" fontId="5" fillId="0" borderId="0" xfId="18" applyNumberFormat="1" applyFont="1" applyAlignment="1">
      <alignment/>
    </xf>
    <xf numFmtId="171" fontId="0" fillId="0" borderId="0" xfId="18" applyNumberFormat="1" applyFont="1" applyAlignment="1">
      <alignment/>
    </xf>
    <xf numFmtId="186" fontId="5" fillId="0" borderId="0" xfId="18" applyNumberFormat="1" applyFont="1" applyAlignment="1">
      <alignment horizontal="center"/>
    </xf>
    <xf numFmtId="171" fontId="0" fillId="0" borderId="0" xfId="18" applyNumberFormat="1" applyFont="1" applyBorder="1" applyAlignment="1">
      <alignment/>
    </xf>
    <xf numFmtId="186" fontId="6" fillId="0" borderId="1" xfId="18" applyNumberFormat="1" applyFont="1" applyBorder="1" applyAlignment="1">
      <alignment/>
    </xf>
    <xf numFmtId="186" fontId="0" fillId="0" borderId="0" xfId="18" applyNumberFormat="1" applyFont="1" applyAlignment="1">
      <alignment/>
    </xf>
    <xf numFmtId="186" fontId="0" fillId="0" borderId="0" xfId="18" applyNumberFormat="1" applyFont="1" applyAlignment="1">
      <alignment/>
    </xf>
    <xf numFmtId="164" fontId="5" fillId="0" borderId="0" xfId="0" applyFont="1" applyAlignment="1" quotePrefix="1">
      <alignment horizontal="left"/>
    </xf>
    <xf numFmtId="164" fontId="0" fillId="0" borderId="0" xfId="0" applyAlignment="1" quotePrefix="1">
      <alignment horizontal="left"/>
    </xf>
    <xf numFmtId="171" fontId="0" fillId="0" borderId="0" xfId="18" applyNumberFormat="1" applyFont="1" applyFill="1" applyBorder="1" applyAlignment="1">
      <alignment/>
    </xf>
    <xf numFmtId="171" fontId="0" fillId="0" borderId="0" xfId="18" applyNumberFormat="1" applyFill="1" applyBorder="1" applyAlignment="1">
      <alignment/>
    </xf>
    <xf numFmtId="171" fontId="0" fillId="0" borderId="0" xfId="18" applyNumberFormat="1" applyAlignment="1">
      <alignment/>
    </xf>
    <xf numFmtId="188" fontId="0" fillId="0" borderId="0" xfId="18" applyNumberFormat="1" applyFont="1" applyAlignment="1">
      <alignment/>
    </xf>
    <xf numFmtId="197" fontId="0" fillId="0" borderId="0" xfId="18" applyNumberFormat="1" applyFont="1" applyAlignment="1">
      <alignment/>
    </xf>
    <xf numFmtId="171" fontId="5" fillId="0" borderId="0" xfId="18" applyFont="1" applyAlignment="1">
      <alignment/>
    </xf>
    <xf numFmtId="171" fontId="7" fillId="0" borderId="0" xfId="18" applyFont="1" applyAlignment="1">
      <alignment/>
    </xf>
    <xf numFmtId="171" fontId="0" fillId="0" borderId="0" xfId="18" applyFont="1" applyAlignment="1" quotePrefix="1">
      <alignment horizontal="left"/>
    </xf>
    <xf numFmtId="171" fontId="0" fillId="0" borderId="0" xfId="18" applyFont="1" applyAlignment="1">
      <alignment horizontal="right"/>
    </xf>
    <xf numFmtId="188" fontId="0" fillId="0" borderId="0" xfId="18" applyNumberFormat="1" applyAlignment="1">
      <alignment/>
    </xf>
    <xf numFmtId="197" fontId="0" fillId="0" borderId="0" xfId="18" applyNumberFormat="1" applyAlignment="1">
      <alignment/>
    </xf>
    <xf numFmtId="164" fontId="7" fillId="0" borderId="0" xfId="0" applyFont="1" applyAlignment="1" quotePrefix="1">
      <alignment horizontal="left"/>
    </xf>
    <xf numFmtId="164" fontId="6" fillId="0" borderId="0" xfId="0" applyFont="1" applyAlignment="1" quotePrefix="1">
      <alignment horizontal="left"/>
    </xf>
    <xf numFmtId="164" fontId="5" fillId="0" borderId="0" xfId="0" applyFont="1" applyBorder="1" applyAlignment="1">
      <alignment/>
    </xf>
    <xf numFmtId="186" fontId="0" fillId="0" borderId="0" xfId="18" applyNumberFormat="1" applyFont="1" applyBorder="1" applyAlignment="1">
      <alignment/>
    </xf>
    <xf numFmtId="185" fontId="0" fillId="0" borderId="1" xfId="18" applyNumberFormat="1" applyFont="1" applyBorder="1" applyAlignment="1">
      <alignment/>
    </xf>
    <xf numFmtId="171" fontId="0" fillId="0" borderId="0" xfId="18" applyNumberFormat="1" applyFont="1" applyBorder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 quotePrefix="1">
      <alignment horizontal="right"/>
    </xf>
    <xf numFmtId="186" fontId="0" fillId="0" borderId="1" xfId="18" applyNumberFormat="1" applyBorder="1" applyAlignment="1">
      <alignment/>
    </xf>
    <xf numFmtId="164" fontId="0" fillId="0" borderId="0" xfId="0" applyFont="1" applyBorder="1" applyAlignment="1" quotePrefix="1">
      <alignment horizontal="left"/>
    </xf>
    <xf numFmtId="164" fontId="0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86" fontId="0" fillId="0" borderId="1" xfId="18" applyNumberFormat="1" applyFont="1" applyBorder="1" applyAlignment="1">
      <alignment/>
    </xf>
    <xf numFmtId="186" fontId="11" fillId="0" borderId="0" xfId="18" applyNumberFormat="1" applyFont="1" applyAlignment="1">
      <alignment/>
    </xf>
    <xf numFmtId="164" fontId="0" fillId="0" borderId="2" xfId="0" applyBorder="1" applyAlignment="1">
      <alignment/>
    </xf>
    <xf numFmtId="164" fontId="7" fillId="0" borderId="1" xfId="0" applyFont="1" applyBorder="1" applyAlignment="1" quotePrefix="1">
      <alignment horizontal="left"/>
    </xf>
    <xf numFmtId="198" fontId="0" fillId="0" borderId="0" xfId="18" applyNumberFormat="1" applyFont="1" applyAlignment="1">
      <alignment/>
    </xf>
    <xf numFmtId="171" fontId="12" fillId="0" borderId="0" xfId="18" applyFont="1" applyAlignment="1" quotePrefix="1">
      <alignment horizontal="left"/>
    </xf>
    <xf numFmtId="164" fontId="13" fillId="0" borderId="0" xfId="0" applyFont="1" applyAlignment="1">
      <alignment/>
    </xf>
    <xf numFmtId="192" fontId="13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13" fillId="0" borderId="0" xfId="0" applyFont="1" applyAlignment="1" applyProtection="1">
      <alignment/>
      <protection locked="0"/>
    </xf>
    <xf numFmtId="164" fontId="15" fillId="0" borderId="0" xfId="0" applyFont="1" applyAlignment="1">
      <alignment/>
    </xf>
    <xf numFmtId="164" fontId="13" fillId="0" borderId="0" xfId="0" applyFont="1" applyFill="1" applyAlignment="1">
      <alignment/>
    </xf>
    <xf numFmtId="164" fontId="13" fillId="0" borderId="0" xfId="0" applyFont="1" applyAlignment="1" quotePrefix="1">
      <alignment horizontal="left"/>
    </xf>
    <xf numFmtId="186" fontId="16" fillId="0" borderId="0" xfId="18" applyNumberFormat="1" applyFont="1" applyAlignment="1" applyProtection="1">
      <alignment/>
      <protection locked="0"/>
    </xf>
    <xf numFmtId="186" fontId="17" fillId="0" borderId="0" xfId="18" applyNumberFormat="1" applyFont="1" applyAlignment="1" applyProtection="1">
      <alignment/>
      <protection/>
    </xf>
    <xf numFmtId="164" fontId="13" fillId="0" borderId="0" xfId="0" applyFont="1" applyAlignment="1">
      <alignment horizontal="left"/>
    </xf>
    <xf numFmtId="184" fontId="13" fillId="0" borderId="0" xfId="15" applyNumberFormat="1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right"/>
    </xf>
    <xf numFmtId="186" fontId="17" fillId="0" borderId="0" xfId="18" applyNumberFormat="1" applyFont="1" applyAlignment="1">
      <alignment/>
    </xf>
    <xf numFmtId="164" fontId="14" fillId="0" borderId="0" xfId="0" applyFont="1" applyAlignment="1">
      <alignment horizontal="right"/>
    </xf>
    <xf numFmtId="186" fontId="12" fillId="0" borderId="0" xfId="18" applyNumberFormat="1" applyFont="1" applyAlignment="1">
      <alignment/>
    </xf>
    <xf numFmtId="186" fontId="17" fillId="0" borderId="0" xfId="18" applyNumberFormat="1" applyFont="1" applyBorder="1" applyAlignment="1" applyProtection="1" quotePrefix="1">
      <alignment horizontal="left"/>
      <protection/>
    </xf>
    <xf numFmtId="186" fontId="13" fillId="0" borderId="0" xfId="18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8" fillId="0" borderId="1" xfId="0" applyFont="1" applyBorder="1" applyAlignment="1">
      <alignment/>
    </xf>
    <xf numFmtId="164" fontId="18" fillId="0" borderId="1" xfId="0" applyFont="1" applyBorder="1" applyAlignment="1">
      <alignment horizontal="center"/>
    </xf>
    <xf numFmtId="164" fontId="13" fillId="0" borderId="1" xfId="0" applyFont="1" applyBorder="1" applyAlignment="1">
      <alignment/>
    </xf>
    <xf numFmtId="164" fontId="12" fillId="0" borderId="0" xfId="0" applyFont="1" applyAlignment="1" quotePrefix="1">
      <alignment horizontal="left"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Alignment="1" quotePrefix="1">
      <alignment horizontal="center"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 quotePrefix="1">
      <alignment horizontal="center"/>
    </xf>
    <xf numFmtId="9" fontId="16" fillId="0" borderId="0" xfId="17" applyFont="1" applyBorder="1" applyAlignment="1" applyProtection="1">
      <alignment/>
      <protection locked="0"/>
    </xf>
    <xf numFmtId="9" fontId="19" fillId="0" borderId="0" xfId="17" applyFont="1" applyBorder="1" applyAlignment="1" applyProtection="1">
      <alignment/>
      <protection locked="0"/>
    </xf>
    <xf numFmtId="9" fontId="16" fillId="0" borderId="0" xfId="17" applyFont="1" applyAlignment="1" applyProtection="1">
      <alignment/>
      <protection locked="0"/>
    </xf>
    <xf numFmtId="164" fontId="13" fillId="0" borderId="0" xfId="0" applyFont="1" applyBorder="1" applyAlignment="1" quotePrefix="1">
      <alignment horizontal="left"/>
    </xf>
    <xf numFmtId="171" fontId="13" fillId="0" borderId="0" xfId="18" applyFont="1" applyAlignment="1">
      <alignment/>
    </xf>
    <xf numFmtId="186" fontId="16" fillId="0" borderId="0" xfId="18" applyNumberFormat="1" applyFont="1" applyBorder="1" applyAlignment="1" applyProtection="1">
      <alignment/>
      <protection locked="0"/>
    </xf>
    <xf numFmtId="186" fontId="16" fillId="0" borderId="1" xfId="18" applyNumberFormat="1" applyFont="1" applyBorder="1" applyAlignment="1" applyProtection="1">
      <alignment/>
      <protection locked="0"/>
    </xf>
    <xf numFmtId="186" fontId="16" fillId="0" borderId="0" xfId="18" applyNumberFormat="1" applyFont="1" applyAlignment="1" applyProtection="1">
      <alignment/>
      <protection/>
    </xf>
    <xf numFmtId="171" fontId="16" fillId="0" borderId="0" xfId="18" applyFont="1" applyAlignment="1" applyProtection="1">
      <alignment/>
      <protection locked="0"/>
    </xf>
    <xf numFmtId="9" fontId="13" fillId="0" borderId="0" xfId="17" applyFont="1" applyAlignment="1">
      <alignment/>
    </xf>
    <xf numFmtId="186" fontId="17" fillId="0" borderId="0" xfId="18" applyNumberFormat="1" applyFont="1" applyAlignment="1" applyProtection="1">
      <alignment/>
      <protection locked="0"/>
    </xf>
    <xf numFmtId="164" fontId="13" fillId="0" borderId="1" xfId="0" applyFont="1" applyBorder="1" applyAlignment="1" quotePrefix="1">
      <alignment horizontal="left"/>
    </xf>
    <xf numFmtId="9" fontId="16" fillId="0" borderId="1" xfId="17" applyFont="1" applyBorder="1" applyAlignment="1" applyProtection="1">
      <alignment/>
      <protection locked="0"/>
    </xf>
    <xf numFmtId="164" fontId="14" fillId="0" borderId="0" xfId="0" applyFont="1" applyAlignment="1">
      <alignment horizontal="center"/>
    </xf>
    <xf numFmtId="164" fontId="14" fillId="0" borderId="0" xfId="0" applyFont="1" applyAlignment="1" quotePrefix="1">
      <alignment horizontal="left"/>
    </xf>
    <xf numFmtId="164" fontId="14" fillId="0" borderId="0" xfId="0" applyFont="1" applyAlignment="1" quotePrefix="1">
      <alignment horizontal="center"/>
    </xf>
    <xf numFmtId="164" fontId="15" fillId="0" borderId="0" xfId="0" applyFont="1" applyAlignment="1">
      <alignment horizontal="left"/>
    </xf>
    <xf numFmtId="186" fontId="17" fillId="0" borderId="0" xfId="18" applyNumberFormat="1" applyFont="1" applyAlignment="1" applyProtection="1" quotePrefix="1">
      <alignment horizontal="center"/>
      <protection locked="0"/>
    </xf>
    <xf numFmtId="186" fontId="17" fillId="0" borderId="0" xfId="18" applyNumberFormat="1" applyFont="1" applyAlignment="1" applyProtection="1">
      <alignment horizontal="center"/>
      <protection locked="0"/>
    </xf>
    <xf numFmtId="186" fontId="17" fillId="0" borderId="0" xfId="18" applyNumberFormat="1" applyFont="1" applyBorder="1" applyAlignment="1" applyProtection="1">
      <alignment horizontal="center"/>
      <protection locked="0"/>
    </xf>
    <xf numFmtId="164" fontId="15" fillId="0" borderId="1" xfId="0" applyFont="1" applyBorder="1" applyAlignment="1" quotePrefix="1">
      <alignment horizontal="left"/>
    </xf>
    <xf numFmtId="171" fontId="17" fillId="0" borderId="0" xfId="18" applyFont="1" applyAlignment="1" applyProtection="1" quotePrefix="1">
      <alignment horizontal="center"/>
      <protection locked="0"/>
    </xf>
    <xf numFmtId="164" fontId="17" fillId="0" borderId="0" xfId="0" applyFont="1" applyBorder="1" applyAlignment="1" applyProtection="1">
      <alignment horizontal="center"/>
      <protection locked="0"/>
    </xf>
    <xf numFmtId="188" fontId="16" fillId="0" borderId="0" xfId="18" applyNumberFormat="1" applyFont="1" applyAlignment="1" applyProtection="1">
      <alignment/>
      <protection locked="0"/>
    </xf>
    <xf numFmtId="164" fontId="15" fillId="0" borderId="0" xfId="0" applyFont="1" applyAlignment="1" quotePrefix="1">
      <alignment horizontal="left"/>
    </xf>
    <xf numFmtId="164" fontId="16" fillId="0" borderId="0" xfId="0" applyFont="1" applyAlignment="1" applyProtection="1">
      <alignment horizontal="center"/>
      <protection locked="0"/>
    </xf>
    <xf numFmtId="186" fontId="16" fillId="0" borderId="0" xfId="18" applyNumberFormat="1" applyFont="1" applyAlignment="1" applyProtection="1">
      <alignment horizontal="center"/>
      <protection locked="0"/>
    </xf>
    <xf numFmtId="186" fontId="16" fillId="0" borderId="0" xfId="18" applyNumberFormat="1" applyFont="1" applyBorder="1" applyAlignment="1" applyProtection="1">
      <alignment horizontal="center"/>
      <protection locked="0"/>
    </xf>
    <xf numFmtId="9" fontId="17" fillId="0" borderId="0" xfId="17" applyFont="1" applyBorder="1" applyAlignment="1" applyProtection="1" quotePrefix="1">
      <alignment horizontal="left"/>
      <protection locked="0"/>
    </xf>
    <xf numFmtId="186" fontId="16" fillId="2" borderId="4" xfId="18" applyNumberFormat="1" applyFont="1" applyFill="1" applyBorder="1" applyAlignment="1" applyProtection="1">
      <alignment/>
      <protection locked="0"/>
    </xf>
    <xf numFmtId="186" fontId="16" fillId="2" borderId="4" xfId="18" applyNumberFormat="1" applyFont="1" applyFill="1" applyBorder="1" applyAlignment="1">
      <alignment/>
    </xf>
    <xf numFmtId="186" fontId="19" fillId="2" borderId="4" xfId="18" applyNumberFormat="1" applyFont="1" applyFill="1" applyBorder="1" applyAlignment="1" applyProtection="1">
      <alignment/>
      <protection locked="0"/>
    </xf>
    <xf numFmtId="9" fontId="19" fillId="2" borderId="4" xfId="17" applyFont="1" applyFill="1" applyBorder="1" applyAlignment="1" applyProtection="1">
      <alignment/>
      <protection locked="0"/>
    </xf>
    <xf numFmtId="9" fontId="16" fillId="2" borderId="4" xfId="17" applyFont="1" applyFill="1" applyBorder="1" applyAlignment="1" applyProtection="1">
      <alignment/>
      <protection locked="0"/>
    </xf>
    <xf numFmtId="171" fontId="16" fillId="2" borderId="4" xfId="18" applyNumberFormat="1" applyFont="1" applyFill="1" applyBorder="1" applyAlignment="1" applyProtection="1">
      <alignment/>
      <protection locked="0"/>
    </xf>
    <xf numFmtId="171" fontId="19" fillId="2" borderId="4" xfId="18" applyNumberFormat="1" applyFont="1" applyFill="1" applyBorder="1" applyAlignment="1" applyProtection="1">
      <alignment/>
      <protection locked="0"/>
    </xf>
    <xf numFmtId="187" fontId="16" fillId="2" borderId="4" xfId="18" applyNumberFormat="1" applyFont="1" applyFill="1" applyBorder="1" applyAlignment="1" applyProtection="1">
      <alignment/>
      <protection locked="0"/>
    </xf>
    <xf numFmtId="188" fontId="16" fillId="2" borderId="4" xfId="0" applyNumberFormat="1" applyFont="1" applyFill="1" applyBorder="1" applyAlignment="1" applyProtection="1">
      <alignment/>
      <protection locked="0"/>
    </xf>
    <xf numFmtId="171" fontId="16" fillId="2" borderId="4" xfId="18" applyFont="1" applyFill="1" applyBorder="1" applyAlignment="1" applyProtection="1">
      <alignment/>
      <protection locked="0"/>
    </xf>
    <xf numFmtId="188" fontId="16" fillId="2" borderId="4" xfId="18" applyNumberFormat="1" applyFont="1" applyFill="1" applyBorder="1" applyAlignment="1" applyProtection="1">
      <alignment/>
      <protection locked="0"/>
    </xf>
    <xf numFmtId="186" fontId="16" fillId="2" borderId="4" xfId="18" applyNumberFormat="1" applyFont="1" applyFill="1" applyBorder="1" applyAlignment="1" applyProtection="1">
      <alignment horizontal="center"/>
      <protection locked="0"/>
    </xf>
    <xf numFmtId="180" fontId="16" fillId="2" borderId="4" xfId="17" applyNumberFormat="1" applyFont="1" applyFill="1" applyBorder="1" applyAlignment="1" applyProtection="1">
      <alignment/>
      <protection locked="0"/>
    </xf>
    <xf numFmtId="186" fontId="9" fillId="2" borderId="4" xfId="18" applyNumberFormat="1" applyFont="1" applyFill="1" applyBorder="1" applyAlignment="1" applyProtection="1">
      <alignment/>
      <protection locked="0"/>
    </xf>
    <xf numFmtId="193" fontId="13" fillId="0" borderId="0" xfId="0" applyNumberFormat="1" applyFont="1" applyAlignment="1">
      <alignment/>
    </xf>
    <xf numFmtId="186" fontId="9" fillId="3" borderId="4" xfId="18" applyNumberFormat="1" applyFont="1" applyFill="1" applyBorder="1" applyAlignment="1" applyProtection="1">
      <alignment/>
      <protection locked="0"/>
    </xf>
    <xf numFmtId="186" fontId="9" fillId="2" borderId="5" xfId="18" applyNumberFormat="1" applyFont="1" applyFill="1" applyBorder="1" applyAlignment="1" applyProtection="1">
      <alignment/>
      <protection locked="0"/>
    </xf>
    <xf numFmtId="164" fontId="20" fillId="0" borderId="0" xfId="0" applyFont="1" applyAlignment="1">
      <alignment/>
    </xf>
    <xf numFmtId="164" fontId="8" fillId="0" borderId="6" xfId="0" applyFont="1" applyBorder="1" applyAlignment="1">
      <alignment/>
    </xf>
    <xf numFmtId="3" fontId="8" fillId="0" borderId="6" xfId="17" applyNumberFormat="1" applyFont="1" applyBorder="1" applyAlignment="1">
      <alignment/>
    </xf>
    <xf numFmtId="9" fontId="8" fillId="0" borderId="6" xfId="17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B61" sqref="B61"/>
    </sheetView>
  </sheetViews>
  <sheetFormatPr defaultColWidth="9.140625" defaultRowHeight="12" outlineLevelRow="1"/>
  <cols>
    <col min="1" max="1" width="36.00390625" style="92" customWidth="1"/>
    <col min="2" max="2" width="14.7109375" style="92" customWidth="1"/>
    <col min="3" max="3" width="12.7109375" style="92" customWidth="1"/>
    <col min="4" max="4" width="14.28125" style="92" customWidth="1"/>
    <col min="5" max="16384" width="9.28125" style="92" customWidth="1"/>
  </cols>
  <sheetData>
    <row r="1" ht="11.25">
      <c r="A1" s="91" t="s">
        <v>0</v>
      </c>
    </row>
    <row r="2" ht="11.25">
      <c r="C2" s="93"/>
    </row>
    <row r="3" spans="1:3" ht="11.25">
      <c r="A3" s="94" t="s">
        <v>1</v>
      </c>
      <c r="C3" s="95"/>
    </row>
    <row r="4" ht="12" thickBot="1">
      <c r="A4" s="96" t="s">
        <v>2</v>
      </c>
    </row>
    <row r="5" spans="1:3" ht="12" thickBot="1">
      <c r="A5" s="92" t="s">
        <v>3</v>
      </c>
      <c r="B5" s="150">
        <v>0</v>
      </c>
      <c r="C5" s="97"/>
    </row>
    <row r="6" spans="1:3" ht="12" thickBot="1">
      <c r="A6" s="92" t="s">
        <v>4</v>
      </c>
      <c r="B6" s="150">
        <v>0</v>
      </c>
      <c r="C6" s="97"/>
    </row>
    <row r="7" spans="1:2" ht="12" thickBot="1">
      <c r="A7" s="92" t="s">
        <v>5</v>
      </c>
      <c r="B7" s="150">
        <v>0</v>
      </c>
    </row>
    <row r="8" spans="1:2" ht="12" thickBot="1">
      <c r="A8" s="98" t="s">
        <v>6</v>
      </c>
      <c r="B8" s="151">
        <v>0</v>
      </c>
    </row>
    <row r="9" spans="1:3" ht="12" outlineLevel="1" thickBot="1">
      <c r="A9" s="92" t="s">
        <v>7</v>
      </c>
      <c r="B9" s="150">
        <v>0</v>
      </c>
      <c r="C9" s="99"/>
    </row>
    <row r="10" spans="1:3" ht="12" outlineLevel="1" thickBot="1">
      <c r="A10" s="92" t="s">
        <v>8</v>
      </c>
      <c r="B10" s="150">
        <v>0</v>
      </c>
      <c r="C10" s="99"/>
    </row>
    <row r="11" spans="1:3" ht="12" outlineLevel="1" thickBot="1">
      <c r="A11" s="92" t="s">
        <v>9</v>
      </c>
      <c r="B11" s="150">
        <v>0</v>
      </c>
      <c r="C11" s="99"/>
    </row>
    <row r="12" spans="1:4" ht="12" outlineLevel="1" thickBot="1">
      <c r="A12" s="92" t="s">
        <v>10</v>
      </c>
      <c r="B12" s="150">
        <v>0</v>
      </c>
      <c r="C12" s="99"/>
      <c r="D12" s="92" t="s">
        <v>11</v>
      </c>
    </row>
    <row r="13" spans="1:3" ht="12" outlineLevel="1" thickBot="1">
      <c r="A13" s="92" t="s">
        <v>12</v>
      </c>
      <c r="B13" s="150">
        <v>0</v>
      </c>
      <c r="C13" s="99"/>
    </row>
    <row r="14" spans="1:3" ht="12" outlineLevel="1" thickBot="1">
      <c r="A14" s="92" t="s">
        <v>13</v>
      </c>
      <c r="B14" s="150">
        <v>0</v>
      </c>
      <c r="C14" s="99"/>
    </row>
    <row r="15" spans="1:3" ht="12" thickBot="1">
      <c r="A15" s="98" t="s">
        <v>14</v>
      </c>
      <c r="B15" s="100">
        <f>SUM(B9:B14)</f>
        <v>0</v>
      </c>
      <c r="C15" s="99"/>
    </row>
    <row r="16" spans="1:4" ht="12" outlineLevel="1" thickBot="1">
      <c r="A16" s="101" t="s">
        <v>15</v>
      </c>
      <c r="B16" s="150">
        <v>0</v>
      </c>
      <c r="C16" s="150">
        <v>0</v>
      </c>
      <c r="D16" s="92" t="s">
        <v>16</v>
      </c>
    </row>
    <row r="17" spans="1:4" ht="12" outlineLevel="1" thickBot="1">
      <c r="A17" s="98" t="s">
        <v>17</v>
      </c>
      <c r="B17" s="150">
        <v>0</v>
      </c>
      <c r="C17" s="150">
        <v>0</v>
      </c>
      <c r="D17" s="92" t="s">
        <v>18</v>
      </c>
    </row>
    <row r="18" spans="1:4" ht="12" outlineLevel="1" thickBot="1">
      <c r="A18" s="98" t="s">
        <v>19</v>
      </c>
      <c r="B18" s="150">
        <v>0</v>
      </c>
      <c r="C18" s="150">
        <v>0</v>
      </c>
      <c r="D18" s="92" t="s">
        <v>20</v>
      </c>
    </row>
    <row r="19" spans="1:4" ht="12" outlineLevel="1" thickBot="1">
      <c r="A19" s="98" t="s">
        <v>21</v>
      </c>
      <c r="B19" s="150">
        <v>0</v>
      </c>
      <c r="C19" s="150">
        <v>0</v>
      </c>
      <c r="D19" s="92" t="s">
        <v>22</v>
      </c>
    </row>
    <row r="20" spans="1:4" ht="12" outlineLevel="1" thickBot="1">
      <c r="A20" s="98" t="s">
        <v>23</v>
      </c>
      <c r="B20" s="150">
        <v>0</v>
      </c>
      <c r="C20" s="150">
        <v>0</v>
      </c>
      <c r="D20" s="92" t="s">
        <v>24</v>
      </c>
    </row>
    <row r="21" spans="1:4" ht="12" outlineLevel="1" thickBot="1">
      <c r="A21" s="98" t="s">
        <v>25</v>
      </c>
      <c r="B21" s="150">
        <v>0</v>
      </c>
      <c r="C21" s="150">
        <v>0</v>
      </c>
      <c r="D21" s="92" t="s">
        <v>26</v>
      </c>
    </row>
    <row r="22" spans="1:2" ht="11.25">
      <c r="A22" s="92" t="s">
        <v>27</v>
      </c>
      <c r="B22" s="100">
        <f>SUM(B16:B21)</f>
        <v>0</v>
      </c>
    </row>
    <row r="23" spans="2:4" ht="11.25">
      <c r="B23" s="102"/>
      <c r="D23" s="103"/>
    </row>
    <row r="24" spans="1:2" ht="11.25">
      <c r="A24" s="104" t="s">
        <v>28</v>
      </c>
      <c r="B24" s="105">
        <f>SUM(B5:B8)+B15+B22</f>
        <v>0</v>
      </c>
    </row>
    <row r="25" spans="1:2" ht="12" thickBot="1">
      <c r="A25" s="96" t="s">
        <v>29</v>
      </c>
      <c r="B25" s="102"/>
    </row>
    <row r="26" spans="1:2" ht="12" thickBot="1">
      <c r="A26" s="92" t="s">
        <v>30</v>
      </c>
      <c r="B26" s="150">
        <v>0</v>
      </c>
    </row>
    <row r="27" spans="1:2" ht="12" thickBot="1">
      <c r="A27" s="92" t="s">
        <v>31</v>
      </c>
      <c r="B27" s="150">
        <v>0</v>
      </c>
    </row>
    <row r="28" spans="1:2" ht="12" thickBot="1">
      <c r="A28" s="92" t="s">
        <v>32</v>
      </c>
      <c r="B28" s="150">
        <v>0</v>
      </c>
    </row>
    <row r="29" spans="1:2" ht="11.25">
      <c r="A29" s="92" t="s">
        <v>33</v>
      </c>
      <c r="B29" s="105">
        <f>B27+B28</f>
        <v>0</v>
      </c>
    </row>
    <row r="30" spans="1:2" ht="11.25">
      <c r="A30" s="106" t="s">
        <v>34</v>
      </c>
      <c r="B30" s="107">
        <f>B24+B26+B29</f>
        <v>0</v>
      </c>
    </row>
    <row r="32" ht="12" thickBot="1">
      <c r="A32" s="96" t="s">
        <v>35</v>
      </c>
    </row>
    <row r="33" spans="1:2" ht="12" thickBot="1">
      <c r="A33" s="98" t="s">
        <v>36</v>
      </c>
      <c r="B33" s="151">
        <v>0</v>
      </c>
    </row>
    <row r="34" spans="1:2" ht="12" thickBot="1">
      <c r="A34" s="92" t="s">
        <v>37</v>
      </c>
      <c r="B34" s="150">
        <v>0</v>
      </c>
    </row>
    <row r="35" spans="1:2" ht="12" thickBot="1">
      <c r="A35" s="92" t="s">
        <v>38</v>
      </c>
      <c r="B35" s="150">
        <v>0</v>
      </c>
    </row>
    <row r="36" spans="1:2" ht="12" thickBot="1">
      <c r="A36" s="98" t="s">
        <v>39</v>
      </c>
      <c r="B36" s="108">
        <f>SUM(B37:B45)</f>
        <v>0</v>
      </c>
    </row>
    <row r="37" spans="1:2" ht="12" outlineLevel="1" thickBot="1">
      <c r="A37" s="92" t="s">
        <v>40</v>
      </c>
      <c r="B37" s="150">
        <v>0</v>
      </c>
    </row>
    <row r="38" spans="1:2" ht="12" outlineLevel="1" thickBot="1">
      <c r="A38" s="92" t="s">
        <v>41</v>
      </c>
      <c r="B38" s="150">
        <v>0</v>
      </c>
    </row>
    <row r="39" spans="1:2" ht="12" outlineLevel="1" thickBot="1">
      <c r="A39" s="98" t="s">
        <v>42</v>
      </c>
      <c r="B39" s="150">
        <v>0</v>
      </c>
    </row>
    <row r="40" spans="1:2" ht="12" outlineLevel="1" thickBot="1">
      <c r="A40" s="92" t="s">
        <v>43</v>
      </c>
      <c r="B40" s="150">
        <v>0</v>
      </c>
    </row>
    <row r="41" spans="1:2" ht="12" outlineLevel="1" thickBot="1">
      <c r="A41" s="92" t="s">
        <v>44</v>
      </c>
      <c r="B41" s="150">
        <v>0</v>
      </c>
    </row>
    <row r="42" spans="1:2" ht="12" outlineLevel="1" thickBot="1">
      <c r="A42" s="92" t="s">
        <v>45</v>
      </c>
      <c r="B42" s="150">
        <v>0</v>
      </c>
    </row>
    <row r="43" spans="1:2" ht="12" outlineLevel="1" thickBot="1">
      <c r="A43" s="92" t="s">
        <v>46</v>
      </c>
      <c r="B43" s="150">
        <v>0</v>
      </c>
    </row>
    <row r="44" spans="1:2" ht="12" outlineLevel="1" thickBot="1">
      <c r="A44" s="92" t="s">
        <v>47</v>
      </c>
      <c r="B44" s="150">
        <v>0</v>
      </c>
    </row>
    <row r="45" spans="1:2" ht="12" outlineLevel="1" thickBot="1">
      <c r="A45" s="92" t="s">
        <v>48</v>
      </c>
      <c r="B45" s="150">
        <v>0</v>
      </c>
    </row>
    <row r="46" spans="1:2" ht="12" thickBot="1">
      <c r="A46" s="92" t="s">
        <v>49</v>
      </c>
      <c r="B46" s="150">
        <v>0</v>
      </c>
    </row>
    <row r="47" spans="1:3" ht="12" thickBot="1">
      <c r="A47" s="96" t="s">
        <v>50</v>
      </c>
      <c r="B47" s="102"/>
      <c r="C47" s="92" t="s">
        <v>51</v>
      </c>
    </row>
    <row r="48" spans="1:3" ht="12" thickBot="1">
      <c r="A48" s="92" t="s">
        <v>52</v>
      </c>
      <c r="B48" s="150">
        <v>0</v>
      </c>
      <c r="C48" s="92" t="s">
        <v>11</v>
      </c>
    </row>
    <row r="49" spans="1:2" ht="12" thickBot="1">
      <c r="A49" s="92" t="s">
        <v>53</v>
      </c>
      <c r="B49" s="150">
        <v>0</v>
      </c>
    </row>
    <row r="50" spans="1:2" ht="11.25">
      <c r="A50" s="104" t="s">
        <v>54</v>
      </c>
      <c r="B50" s="109">
        <f>B48+B49</f>
        <v>0</v>
      </c>
    </row>
    <row r="51" spans="1:2" ht="11.25">
      <c r="A51" s="94" t="s">
        <v>55</v>
      </c>
      <c r="B51" s="107">
        <f>B33+B34+B36+B46+B50+B35</f>
        <v>0</v>
      </c>
    </row>
    <row r="53" spans="1:2" ht="11.25">
      <c r="A53" s="110" t="s">
        <v>56</v>
      </c>
      <c r="B53" s="111" t="str">
        <f>IF(B30=B51,"OK","ОШИБКА")</f>
        <v>OK</v>
      </c>
    </row>
    <row r="54" spans="1:6" ht="12" thickBot="1">
      <c r="A54" s="112"/>
      <c r="B54" s="113"/>
      <c r="C54" s="114"/>
      <c r="D54" s="114"/>
      <c r="E54" s="114"/>
      <c r="F54" s="114"/>
    </row>
  </sheetData>
  <printOptions gridLines="1"/>
  <pageMargins left="0.75" right="0.75" top="1" bottom="1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M34">
      <selection activeCell="B56" sqref="B56"/>
    </sheetView>
  </sheetViews>
  <sheetFormatPr defaultColWidth="9.140625" defaultRowHeight="12" outlineLevelRow="1"/>
  <cols>
    <col min="1" max="1" width="44.140625" style="2" customWidth="1"/>
    <col min="2" max="4" width="12.421875" style="2" customWidth="1"/>
    <col min="5" max="7" width="11.8515625" style="2" customWidth="1"/>
    <col min="8" max="12" width="11.421875" style="2" customWidth="1"/>
    <col min="13" max="13" width="11.7109375" style="2" customWidth="1"/>
    <col min="14" max="14" width="13.00390625" style="2" customWidth="1"/>
    <col min="15" max="16384" width="9.28125" style="2" customWidth="1"/>
  </cols>
  <sheetData>
    <row r="1" ht="11.25">
      <c r="A1" s="1" t="s">
        <v>329</v>
      </c>
    </row>
    <row r="2" spans="1:14" ht="11.25">
      <c r="A2" s="31"/>
      <c r="B2" s="28" t="s">
        <v>58</v>
      </c>
      <c r="C2" s="28" t="s">
        <v>61</v>
      </c>
      <c r="D2" s="28" t="s">
        <v>62</v>
      </c>
      <c r="E2" s="28" t="s">
        <v>63</v>
      </c>
      <c r="F2" s="28" t="s">
        <v>64</v>
      </c>
      <c r="G2" s="28" t="s">
        <v>65</v>
      </c>
      <c r="H2" s="28" t="s">
        <v>66</v>
      </c>
      <c r="I2" s="28" t="s">
        <v>67</v>
      </c>
      <c r="J2" s="28" t="s">
        <v>68</v>
      </c>
      <c r="K2" s="28" t="s">
        <v>69</v>
      </c>
      <c r="L2" s="28" t="s">
        <v>70</v>
      </c>
      <c r="M2" s="28" t="s">
        <v>71</v>
      </c>
      <c r="N2" s="35" t="s">
        <v>271</v>
      </c>
    </row>
    <row r="3" spans="1:14" ht="11.25" hidden="1" outlineLevel="1">
      <c r="A3" s="32" t="s">
        <v>330</v>
      </c>
      <c r="B3" s="33">
        <f>'Пл.Опл.Пер.'!B7</f>
        <v>0</v>
      </c>
      <c r="C3" s="33">
        <f>'Пл.Опл.Пер.'!C7</f>
        <v>0</v>
      </c>
      <c r="D3" s="33">
        <f>'Пл.Опл.Пер.'!D7</f>
        <v>0</v>
      </c>
      <c r="E3" s="33">
        <f>'Пл.Опл.Пер.'!E7</f>
        <v>0</v>
      </c>
      <c r="F3" s="33">
        <f>'Пл.Опл.Пер.'!F7</f>
        <v>0</v>
      </c>
      <c r="G3" s="33">
        <f>'Пл.Опл.Пер.'!G7</f>
        <v>0</v>
      </c>
      <c r="H3" s="33">
        <f>'Пл.Опл.Пер.'!H7</f>
        <v>0</v>
      </c>
      <c r="I3" s="33">
        <f>'Пл.Опл.Пер.'!I7</f>
        <v>0</v>
      </c>
      <c r="J3" s="33">
        <f>'Пл.Опл.Пер.'!J7</f>
        <v>0</v>
      </c>
      <c r="K3" s="33">
        <f>'Пл.Опл.Пер.'!K7</f>
        <v>0</v>
      </c>
      <c r="L3" s="33">
        <f>'Пл.Опл.Пер.'!L7</f>
        <v>0</v>
      </c>
      <c r="M3" s="33">
        <f>'Пл.Опл.Пер.'!M7</f>
        <v>0</v>
      </c>
      <c r="N3" s="33">
        <f>'Пл.Опл.Пер.'!N7</f>
        <v>0</v>
      </c>
    </row>
    <row r="4" spans="1:14" ht="11.25" hidden="1" outlineLevel="1">
      <c r="A4" s="83" t="s">
        <v>331</v>
      </c>
      <c r="B4" s="57">
        <f>Накладные!$B7</f>
        <v>0</v>
      </c>
      <c r="C4" s="57">
        <f>Накладные!$B7</f>
        <v>0</v>
      </c>
      <c r="D4" s="57">
        <f>Накладные!$B7</f>
        <v>0</v>
      </c>
      <c r="E4" s="57">
        <f>Накладные!$B7</f>
        <v>0</v>
      </c>
      <c r="F4" s="57">
        <f>Накладные!$B7</f>
        <v>0</v>
      </c>
      <c r="G4" s="57">
        <f>Накладные!$B7</f>
        <v>0</v>
      </c>
      <c r="H4" s="57">
        <f>Накладные!$B7</f>
        <v>0</v>
      </c>
      <c r="I4" s="57">
        <f>Накладные!$B7</f>
        <v>0</v>
      </c>
      <c r="J4" s="57">
        <f>Накладные!$B7</f>
        <v>0</v>
      </c>
      <c r="K4" s="57">
        <f>Накладные!$B7</f>
        <v>0</v>
      </c>
      <c r="L4" s="57">
        <f>Накладные!$B7</f>
        <v>0</v>
      </c>
      <c r="M4" s="57">
        <f>Накладные!$B7</f>
        <v>0</v>
      </c>
      <c r="N4" s="57">
        <f>Накладные!$B7</f>
        <v>0</v>
      </c>
    </row>
    <row r="5" spans="1:14" ht="11.25" hidden="1" outlineLevel="1" collapsed="1">
      <c r="A5" s="84" t="s">
        <v>332</v>
      </c>
      <c r="B5" s="33">
        <f>'Пл.Вып.Пр.'!B9</f>
        <v>0</v>
      </c>
      <c r="C5" s="33">
        <f>'Пл.Вып.Пр.'!C9</f>
        <v>0</v>
      </c>
      <c r="D5" s="33">
        <f>'Пл.Вып.Пр.'!D9</f>
        <v>0</v>
      </c>
      <c r="E5" s="33">
        <f>'Пл.Вып.Пр.'!E9</f>
        <v>0</v>
      </c>
      <c r="F5" s="33">
        <f>'Пл.Вып.Пр.'!F9</f>
        <v>0</v>
      </c>
      <c r="G5" s="33">
        <f>'Пл.Вып.Пр.'!G9</f>
        <v>0</v>
      </c>
      <c r="H5" s="33">
        <f>'Пл.Вып.Пр.'!H9</f>
        <v>0</v>
      </c>
      <c r="I5" s="33">
        <f>'Пл.Вып.Пр.'!I9</f>
        <v>0</v>
      </c>
      <c r="J5" s="33">
        <f>'Пл.Вып.Пр.'!J9</f>
        <v>0</v>
      </c>
      <c r="K5" s="33">
        <f>'Пл.Вып.Пр.'!K9</f>
        <v>0</v>
      </c>
      <c r="L5" s="33">
        <f>'Пл.Вып.Пр.'!L9</f>
        <v>0</v>
      </c>
      <c r="M5" s="33">
        <f>'Пл.Вып.Пр.'!M9</f>
        <v>0</v>
      </c>
      <c r="N5" s="33">
        <f>'Пл.Вып.Пр.'!N9</f>
        <v>0</v>
      </c>
    </row>
    <row r="6" spans="1:14" ht="11.25" hidden="1" outlineLevel="1">
      <c r="A6" s="83" t="s">
        <v>333</v>
      </c>
      <c r="B6" s="57">
        <f>Накладные!$B$16</f>
        <v>0</v>
      </c>
      <c r="C6" s="57">
        <f>Накладные!$B$16</f>
        <v>0</v>
      </c>
      <c r="D6" s="57">
        <f>Накладные!$B$16</f>
        <v>0</v>
      </c>
      <c r="E6" s="57">
        <f>Накладные!$B$16</f>
        <v>0</v>
      </c>
      <c r="F6" s="57">
        <f>Накладные!$B$16</f>
        <v>0</v>
      </c>
      <c r="G6" s="57">
        <f>Накладные!$B$16</f>
        <v>0</v>
      </c>
      <c r="H6" s="57">
        <f>Накладные!$B$16</f>
        <v>0</v>
      </c>
      <c r="I6" s="57">
        <f>Накладные!$B$16</f>
        <v>0</v>
      </c>
      <c r="J6" s="57">
        <f>Накладные!$B$16</f>
        <v>0</v>
      </c>
      <c r="K6" s="57">
        <f>Накладные!$B$16</f>
        <v>0</v>
      </c>
      <c r="L6" s="57">
        <f>Накладные!$B$16</f>
        <v>0</v>
      </c>
      <c r="M6" s="57">
        <f>Накладные!$B$16</f>
        <v>0</v>
      </c>
      <c r="N6" s="57">
        <f>Накладные!$B$16</f>
        <v>0</v>
      </c>
    </row>
    <row r="7" spans="1:14" ht="11.25" collapsed="1">
      <c r="A7" s="85" t="s">
        <v>334</v>
      </c>
      <c r="B7" s="34">
        <f>(B3*B4)+(B5*B6)</f>
        <v>0</v>
      </c>
      <c r="C7" s="34">
        <f aca="true" t="shared" si="0" ref="C7:L7">(C3*C4)+(C5*C6)</f>
        <v>0</v>
      </c>
      <c r="D7" s="34">
        <f t="shared" si="0"/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>(M3*M4)+(M5*M6)</f>
        <v>0</v>
      </c>
      <c r="N7" s="34">
        <f>(N3*N4)+(N5*N6)</f>
        <v>0</v>
      </c>
    </row>
    <row r="8" spans="1:14" ht="11.25">
      <c r="A8" s="32" t="s">
        <v>335</v>
      </c>
      <c r="B8" s="33" t="e">
        <f>(Накладные!$B$25+Накладные!$B$26+Накладные!$B$27+Накладные!$B$28+Накладные!$B$29+Накладные!$B$30+Накладные!$B$31+Накладные!$B$32+Накладные!$B$33)*'Пл.Опл.Пер.'!B7/('Пл.Опл.Пер.'!B$7+'Пл.Опл.Пер.'!B$19+'Пл.Опл.Пер.'!B$31+'Пл.Опл.Пер.'!B$43+'Пл.Опл.Пер.'!B$55+'Пл.Опл.Пер.'!B$67)+Накладные!$B$38+Накладные!$B$40+Накладные!$B$36</f>
        <v>#DIV/0!</v>
      </c>
      <c r="C8" s="33" t="e">
        <f>(Накладные!$B$25+Накладные!$B$26+Накладные!$B$27+Накладные!$B$28+Накладные!$B$29+Накладные!$B$30+Накладные!$B$31+Накладные!$B$32+Накладные!$B$33)*'Пл.Опл.Пер.'!C7/('Пл.Опл.Пер.'!C$7+'Пл.Опл.Пер.'!C$19+'Пл.Опл.Пер.'!C$31+'Пл.Опл.Пер.'!C$43+'Пл.Опл.Пер.'!C$55+'Пл.Опл.Пер.'!C$67)+Накладные!$B$38+Накладные!$B$40+Накладные!$B$36</f>
        <v>#DIV/0!</v>
      </c>
      <c r="D8" s="33" t="e">
        <f>(Накладные!$B$25+Накладные!$B$26+Накладные!$B$27+Накладные!$B$28+Накладные!$B$29+Накладные!$B$30+Накладные!$B$31+Накладные!$B$32+Накладные!$B$33)*'Пл.Опл.Пер.'!D7/('Пл.Опл.Пер.'!D$7+'Пл.Опл.Пер.'!D$19+'Пл.Опл.Пер.'!D$31+'Пл.Опл.Пер.'!D$43+'Пл.Опл.Пер.'!D$55+'Пл.Опл.Пер.'!D$67)+Накладные!$B$38+Накладные!$B$40+Накладные!$B$36</f>
        <v>#DIV/0!</v>
      </c>
      <c r="E8" s="33" t="e">
        <f>(Накладные!$B$25+Накладные!$B$26+Накладные!$B$27+Накладные!$B$28+Накладные!$B$29+Накладные!$B$30+Накладные!$B$31+Накладные!$B$32+Накладные!$B$33)*'Пл.Опл.Пер.'!E7/('Пл.Опл.Пер.'!E$7+'Пл.Опл.Пер.'!E$19+'Пл.Опл.Пер.'!E$31+'Пл.Опл.Пер.'!E$43+'Пл.Опл.Пер.'!E$55+'Пл.Опл.Пер.'!E$67)+Накладные!$B$38+Накладные!$B$40+Накладные!$B$36</f>
        <v>#DIV/0!</v>
      </c>
      <c r="F8" s="33" t="e">
        <f>(Накладные!$B$25+Накладные!$B$26+Накладные!$B$27+Накладные!$B$28+Накладные!$B$29+Накладные!$B$30+Накладные!$B$31+Накладные!$B$32+Накладные!$B$33)*'Пл.Опл.Пер.'!F7/('Пл.Опл.Пер.'!F$7+'Пл.Опл.Пер.'!F$19+'Пл.Опл.Пер.'!F$31+'Пл.Опл.Пер.'!F$43+'Пл.Опл.Пер.'!F$55+'Пл.Опл.Пер.'!F$67)+Накладные!$B$38+Накладные!$B$40+Накладные!$B$36</f>
        <v>#DIV/0!</v>
      </c>
      <c r="G8" s="33" t="e">
        <f>(Накладные!$B$25+Накладные!$B$26+Накладные!$B$27+Накладные!$B$28+Накладные!$B$29+Накладные!$B$30+Накладные!$B$31+Накладные!$B$32+Накладные!$B$33)*'Пл.Опл.Пер.'!G7/('Пл.Опл.Пер.'!G$7+'Пл.Опл.Пер.'!G$19+'Пл.Опл.Пер.'!G$31+'Пл.Опл.Пер.'!G$43+'Пл.Опл.Пер.'!G$55+'Пл.Опл.Пер.'!G$67)+Накладные!$B$38+Накладные!$B$40+Накладные!$B$36</f>
        <v>#DIV/0!</v>
      </c>
      <c r="H8" s="33" t="e">
        <f>(Накладные!$B$25+Накладные!$B$26+Накладные!$B$27+Накладные!$B$28+Накладные!$B$29+Накладные!$B$30+Накладные!$B$31+Накладные!$B$32+Накладные!$B$33)*'Пл.Опл.Пер.'!H7/('Пл.Опл.Пер.'!H$7+'Пл.Опл.Пер.'!H$19+'Пл.Опл.Пер.'!H$31+'Пл.Опл.Пер.'!H$43+'Пл.Опл.Пер.'!H$55+'Пл.Опл.Пер.'!H$67)+Накладные!$B$38+Накладные!$B$40+Накладные!$B$36</f>
        <v>#DIV/0!</v>
      </c>
      <c r="I8" s="33" t="e">
        <f>(Накладные!$B$25+Накладные!$B$26+Накладные!$B$27+Накладные!$B$28+Накладные!$B$29+Накладные!$B$30+Накладные!$B$31+Накладные!$B$32+Накладные!$B$33)*'Пл.Опл.Пер.'!I7/('Пл.Опл.Пер.'!I$7+'Пл.Опл.Пер.'!I$19+'Пл.Опл.Пер.'!I$31+'Пл.Опл.Пер.'!I$43+'Пл.Опл.Пер.'!I$55+'Пл.Опл.Пер.'!I$67)+Накладные!$B$38+Накладные!$B$40+Накладные!$B$36</f>
        <v>#DIV/0!</v>
      </c>
      <c r="J8" s="33" t="e">
        <f>(Накладные!$B$25+Накладные!$B$26+Накладные!$B$27+Накладные!$B$28+Накладные!$B$29+Накладные!$B$30+Накладные!$B$31+Накладные!$B$32+Накладные!$B$33)*'Пл.Опл.Пер.'!J7/('Пл.Опл.Пер.'!J$7+'Пл.Опл.Пер.'!J$19+'Пл.Опл.Пер.'!J$31+'Пл.Опл.Пер.'!J$43+'Пл.Опл.Пер.'!J$55+'Пл.Опл.Пер.'!J$67)+Накладные!$B$38+Накладные!$B$40+Накладные!$B$36</f>
        <v>#DIV/0!</v>
      </c>
      <c r="K8" s="33" t="e">
        <f>(Накладные!$B$25+Накладные!$B$26+Накладные!$B$27+Накладные!$B$28+Накладные!$B$29+Накладные!$B$30+Накладные!$B$31+Накладные!$B$32+Накладные!$B$33)*'Пл.Опл.Пер.'!K7/('Пл.Опл.Пер.'!K$7+'Пл.Опл.Пер.'!K$19+'Пл.Опл.Пер.'!K$31+'Пл.Опл.Пер.'!K$43+'Пл.Опл.Пер.'!K$55+'Пл.Опл.Пер.'!K$67)+Накладные!$B$38+Накладные!$B$40+Накладные!$B$36</f>
        <v>#DIV/0!</v>
      </c>
      <c r="L8" s="33" t="e">
        <f>(Накладные!$B$25+Накладные!$B$26+Накладные!$B$27+Накладные!$B$28+Накладные!$B$29+Накладные!$B$30+Накладные!$B$31+Накладные!$B$32+Накладные!$B$33)*'Пл.Опл.Пер.'!L7/('Пл.Опл.Пер.'!L$7+'Пл.Опл.Пер.'!L$19+'Пл.Опл.Пер.'!L$31+'Пл.Опл.Пер.'!L$43+'Пл.Опл.Пер.'!L$55+'Пл.Опл.Пер.'!L$67)+Накладные!$B$38+Накладные!$B$40+Накладные!$B$36</f>
        <v>#DIV/0!</v>
      </c>
      <c r="M8" s="33" t="e">
        <f>(Накладные!$B$25+Накладные!$B$26+Накладные!$B$27+Накладные!$B$28+Накладные!$B$29+Накладные!$B$30+Накладные!$B$31+Накладные!$B$32+Накладные!$B$33)*'Пл.Опл.Пер.'!M7/('Пл.Опл.Пер.'!M$7+'Пл.Опл.Пер.'!M$19+'Пл.Опл.Пер.'!M$31+'Пл.Опл.Пер.'!M$43+'Пл.Опл.Пер.'!M$55+'Пл.Опл.Пер.'!M$67)+Накладные!$B$38+Накладные!$B$40+Накладные!$B$36</f>
        <v>#DIV/0!</v>
      </c>
      <c r="N8" s="33" t="e">
        <f>SUM(B8:M8)</f>
        <v>#DIV/0!</v>
      </c>
    </row>
    <row r="9" spans="1:14" ht="11.25">
      <c r="A9" s="76" t="s">
        <v>336</v>
      </c>
      <c r="B9" s="77" t="e">
        <f>B7+B8</f>
        <v>#DIV/0!</v>
      </c>
      <c r="C9" s="77" t="e">
        <f aca="true" t="shared" si="1" ref="C9:L9">C7+C8</f>
        <v>#DIV/0!</v>
      </c>
      <c r="D9" s="77" t="e">
        <f t="shared" si="1"/>
        <v>#DIV/0!</v>
      </c>
      <c r="E9" s="77" t="e">
        <f t="shared" si="1"/>
        <v>#DIV/0!</v>
      </c>
      <c r="F9" s="77" t="e">
        <f t="shared" si="1"/>
        <v>#DIV/0!</v>
      </c>
      <c r="G9" s="77" t="e">
        <f t="shared" si="1"/>
        <v>#DIV/0!</v>
      </c>
      <c r="H9" s="77" t="e">
        <f t="shared" si="1"/>
        <v>#DIV/0!</v>
      </c>
      <c r="I9" s="77" t="e">
        <f t="shared" si="1"/>
        <v>#DIV/0!</v>
      </c>
      <c r="J9" s="77" t="e">
        <f t="shared" si="1"/>
        <v>#DIV/0!</v>
      </c>
      <c r="K9" s="77" t="e">
        <f t="shared" si="1"/>
        <v>#DIV/0!</v>
      </c>
      <c r="L9" s="77" t="e">
        <f t="shared" si="1"/>
        <v>#DIV/0!</v>
      </c>
      <c r="M9" s="77" t="e">
        <f>M7+M8</f>
        <v>#DIV/0!</v>
      </c>
      <c r="N9" s="77" t="e">
        <f>N7+N8</f>
        <v>#DIV/0!</v>
      </c>
    </row>
    <row r="10" spans="1:14" ht="12" thickBot="1">
      <c r="A10" s="30" t="s">
        <v>202</v>
      </c>
      <c r="B10" s="78" t="e">
        <f>B3*Накладные!$C$7+B5*Накладные!$C$16+Накладные!$B$37+Накладные!$B$39+Накладные!$B$41+'Пл.Опл.Пер.'!B$7/('Пл.Опл.Пер.'!B$7+'Пл.Опл.Пер.'!B$19+'Пл.Опл.Пер.'!B$31+'Пл.Опл.Пер.'!B$43+'Пл.Опл.Пер.'!B$55+'Пл.Опл.Пер.'!B$67)*SUM(Накладные!$C$25:$C$33)</f>
        <v>#DIV/0!</v>
      </c>
      <c r="C10" s="78" t="e">
        <f>C3*Накладные!$C$7+C5*Накладные!$C$16+Накладные!$B$37+Накладные!$B$39+Накладные!$B$41+'Пл.Опл.Пер.'!C$7/('Пл.Опл.Пер.'!C$7+'Пл.Опл.Пер.'!C$19+'Пл.Опл.Пер.'!C$31+'Пл.Опл.Пер.'!C$43+'Пл.Опл.Пер.'!C$55+'Пл.Опл.Пер.'!C$67)*SUM(Накладные!$C$25:$C$33)</f>
        <v>#DIV/0!</v>
      </c>
      <c r="D10" s="78" t="e">
        <f>D3*Накладные!$C$7+D5*Накладные!$C$16+Накладные!$B$37+Накладные!$B$39+Накладные!$B$41+'Пл.Опл.Пер.'!D$7/('Пл.Опл.Пер.'!D$7+'Пл.Опл.Пер.'!D$19+'Пл.Опл.Пер.'!D$31+'Пл.Опл.Пер.'!D$43+'Пл.Опл.Пер.'!D$55+'Пл.Опл.Пер.'!D$67)*SUM(Накладные!$C$25:$C$33)</f>
        <v>#DIV/0!</v>
      </c>
      <c r="E10" s="78" t="e">
        <f>E3*Накладные!$C$7+E5*Накладные!$C$16+Накладные!$B$37+Накладные!$B$39+Накладные!$B$41+'Пл.Опл.Пер.'!E$7/('Пл.Опл.Пер.'!E$7+'Пл.Опл.Пер.'!E$19+'Пл.Опл.Пер.'!E$31+'Пл.Опл.Пер.'!E$43+'Пл.Опл.Пер.'!E$55+'Пл.Опл.Пер.'!E$67)*SUM(Накладные!$C$25:$C$33)</f>
        <v>#DIV/0!</v>
      </c>
      <c r="F10" s="78" t="e">
        <f>F3*Накладные!$C$7+F5*Накладные!$C$16+Накладные!$B$37+Накладные!$B$39+Накладные!$B$41+'Пл.Опл.Пер.'!F$7/('Пл.Опл.Пер.'!F$7+'Пл.Опл.Пер.'!F$19+'Пл.Опл.Пер.'!F$31+'Пл.Опл.Пер.'!F$43+'Пл.Опл.Пер.'!F$55+'Пл.Опл.Пер.'!F$67)*SUM(Накладные!$C$25:$C$33)</f>
        <v>#DIV/0!</v>
      </c>
      <c r="G10" s="78" t="e">
        <f>G3*Накладные!$C$7+G5*Накладные!$C$16+Накладные!$B$37+Накладные!$B$39+Накладные!$B$41+'Пл.Опл.Пер.'!G$7/('Пл.Опл.Пер.'!G$7+'Пл.Опл.Пер.'!G$19+'Пл.Опл.Пер.'!G$31+'Пл.Опл.Пер.'!G$43+'Пл.Опл.Пер.'!G$55+'Пл.Опл.Пер.'!G$67)*SUM(Накладные!$C$25:$C$33)</f>
        <v>#DIV/0!</v>
      </c>
      <c r="H10" s="78" t="e">
        <f>H3*Накладные!$C$7+H5*Накладные!$C$16+Накладные!$B$37+Накладные!$B$39+Накладные!$B$41+'Пл.Опл.Пер.'!H$7/('Пл.Опл.Пер.'!H$7+'Пл.Опл.Пер.'!H$19+'Пл.Опл.Пер.'!H$31+'Пл.Опл.Пер.'!H$43+'Пл.Опл.Пер.'!H$55+'Пл.Опл.Пер.'!H$67)*SUM(Накладные!$C$25:$C$33)</f>
        <v>#DIV/0!</v>
      </c>
      <c r="I10" s="78" t="e">
        <f>I3*Накладные!$C$7+I5*Накладные!$C$16+Накладные!$B$37+Накладные!$B$39+Накладные!$B$41+'Пл.Опл.Пер.'!I$7/('Пл.Опл.Пер.'!I$7+'Пл.Опл.Пер.'!I$19+'Пл.Опл.Пер.'!I$31+'Пл.Опл.Пер.'!I$43+'Пл.Опл.Пер.'!I$55+'Пл.Опл.Пер.'!I$67)*SUM(Накладные!$C$25:$C$33)</f>
        <v>#DIV/0!</v>
      </c>
      <c r="J10" s="78" t="e">
        <f>J3*Накладные!$C$7+J5*Накладные!$C$16+Накладные!$B$37+Накладные!$B$39+Накладные!$B$41+'Пл.Опл.Пер.'!J$7/('Пл.Опл.Пер.'!J$7+'Пл.Опл.Пер.'!J$19+'Пл.Опл.Пер.'!J$31+'Пл.Опл.Пер.'!J$43+'Пл.Опл.Пер.'!J$55+'Пл.Опл.Пер.'!J$67)*SUM(Накладные!$C$25:$C$33)</f>
        <v>#DIV/0!</v>
      </c>
      <c r="K10" s="78" t="e">
        <f>K3*Накладные!$C$7+K5*Накладные!$C$16+Накладные!$B$37+Накладные!$B$39+Накладные!$B$41+'Пл.Опл.Пер.'!K$7/('Пл.Опл.Пер.'!K$7+'Пл.Опл.Пер.'!K$19+'Пл.Опл.Пер.'!K$31+'Пл.Опл.Пер.'!K$43+'Пл.Опл.Пер.'!K$55+'Пл.Опл.Пер.'!K$67)*SUM(Накладные!$C$25:$C$33)</f>
        <v>#DIV/0!</v>
      </c>
      <c r="L10" s="78" t="e">
        <f>L3*Накладные!$C$7+L5*Накладные!$C$16+Накладные!$B$37+Накладные!$B$39+Накладные!$B$41+'Пл.Опл.Пер.'!L$7/('Пл.Опл.Пер.'!L$7+'Пл.Опл.Пер.'!L$19+'Пл.Опл.Пер.'!L$31+'Пл.Опл.Пер.'!L$43+'Пл.Опл.Пер.'!L$55+'Пл.Опл.Пер.'!L$67)*SUM(Накладные!$C$25:$C$33)</f>
        <v>#DIV/0!</v>
      </c>
      <c r="M10" s="78" t="e">
        <f>M3*Накладные!$C$7+M5*Накладные!$C$16+Накладные!$B$37+Накладные!$B$39+Накладные!$B$41+'Пл.Опл.Пер.'!M$7/('Пл.Опл.Пер.'!M$7+'Пл.Опл.Пер.'!M$19+'Пл.Опл.Пер.'!M$31+'Пл.Опл.Пер.'!M$43+'Пл.Опл.Пер.'!M$55+'Пл.Опл.Пер.'!M$67)*SUM(Накладные!$C$25:$C$33)</f>
        <v>#DIV/0!</v>
      </c>
      <c r="N10" s="86" t="e">
        <f>SUM(B10:M10)</f>
        <v>#DIV/0!</v>
      </c>
    </row>
    <row r="11" spans="1:14" ht="11.25" hidden="1" outlineLevel="1">
      <c r="A11" s="2" t="s">
        <v>337</v>
      </c>
      <c r="B11" s="11">
        <f>'Пл.Опл.Пер.'!B19</f>
        <v>0</v>
      </c>
      <c r="C11" s="11">
        <f>'Пл.Опл.Пер.'!C19</f>
        <v>0</v>
      </c>
      <c r="D11" s="11">
        <f>'Пл.Опл.Пер.'!D19</f>
        <v>0</v>
      </c>
      <c r="E11" s="11">
        <f>'Пл.Опл.Пер.'!E19</f>
        <v>0</v>
      </c>
      <c r="F11" s="11">
        <f>'Пл.Опл.Пер.'!F19</f>
        <v>0</v>
      </c>
      <c r="G11" s="11">
        <f>'Пл.Опл.Пер.'!G19</f>
        <v>0</v>
      </c>
      <c r="H11" s="11">
        <f>'Пл.Опл.Пер.'!H19</f>
        <v>0</v>
      </c>
      <c r="I11" s="11">
        <f>'Пл.Опл.Пер.'!I19</f>
        <v>0</v>
      </c>
      <c r="J11" s="11">
        <f>'Пл.Опл.Пер.'!J19</f>
        <v>0</v>
      </c>
      <c r="K11" s="11">
        <f>'Пл.Опл.Пер.'!K19</f>
        <v>0</v>
      </c>
      <c r="L11" s="11">
        <f>'Пл.Опл.Пер.'!L19</f>
        <v>0</v>
      </c>
      <c r="M11" s="11">
        <f>'Пл.Опл.Пер.'!M19</f>
        <v>0</v>
      </c>
      <c r="N11" s="11">
        <f>'Пл.Опл.Пер.'!N19</f>
        <v>0</v>
      </c>
    </row>
    <row r="12" spans="1:14" ht="11.25" hidden="1" outlineLevel="1">
      <c r="A12" s="83" t="s">
        <v>331</v>
      </c>
      <c r="B12" s="55">
        <f>Накладные!$B8</f>
        <v>0</v>
      </c>
      <c r="C12" s="55">
        <f>Накладные!$B8</f>
        <v>0</v>
      </c>
      <c r="D12" s="55">
        <f>Накладные!$B8</f>
        <v>0</v>
      </c>
      <c r="E12" s="55">
        <f>Накладные!$B8</f>
        <v>0</v>
      </c>
      <c r="F12" s="55">
        <f>Накладные!$B8</f>
        <v>0</v>
      </c>
      <c r="G12" s="55">
        <f>Накладные!$B8</f>
        <v>0</v>
      </c>
      <c r="H12" s="55">
        <f>Накладные!$B8</f>
        <v>0</v>
      </c>
      <c r="I12" s="55">
        <f>Накладные!$B8</f>
        <v>0</v>
      </c>
      <c r="J12" s="55">
        <f>Накладные!$B8</f>
        <v>0</v>
      </c>
      <c r="K12" s="55">
        <f>Накладные!$B8</f>
        <v>0</v>
      </c>
      <c r="L12" s="55">
        <f>Накладные!$B8</f>
        <v>0</v>
      </c>
      <c r="M12" s="55">
        <f>Накладные!$B8</f>
        <v>0</v>
      </c>
      <c r="N12" s="55">
        <f>Накладные!$B8</f>
        <v>0</v>
      </c>
    </row>
    <row r="13" spans="1:14" ht="11.25" hidden="1" outlineLevel="1">
      <c r="A13" s="83" t="s">
        <v>338</v>
      </c>
      <c r="B13" s="11">
        <f>'Пл.Вып.Пр.'!B18</f>
        <v>0</v>
      </c>
      <c r="C13" s="11">
        <f>'Пл.Вып.Пр.'!C18</f>
        <v>0</v>
      </c>
      <c r="D13" s="11">
        <f>'Пл.Вып.Пр.'!D18</f>
        <v>0</v>
      </c>
      <c r="E13" s="11">
        <f>'Пл.Вып.Пр.'!E18</f>
        <v>0</v>
      </c>
      <c r="F13" s="11">
        <f>'Пл.Вып.Пр.'!F18</f>
        <v>0</v>
      </c>
      <c r="G13" s="11">
        <f>'Пл.Вып.Пр.'!G18</f>
        <v>0</v>
      </c>
      <c r="H13" s="11">
        <f>'Пл.Вып.Пр.'!H18</f>
        <v>0</v>
      </c>
      <c r="I13" s="11">
        <f>'Пл.Вып.Пр.'!I18</f>
        <v>0</v>
      </c>
      <c r="J13" s="11">
        <f>'Пл.Вып.Пр.'!J18</f>
        <v>0</v>
      </c>
      <c r="K13" s="11">
        <f>'Пл.Вып.Пр.'!K18</f>
        <v>0</v>
      </c>
      <c r="L13" s="11">
        <f>'Пл.Вып.Пр.'!L18</f>
        <v>0</v>
      </c>
      <c r="M13" s="11">
        <f>'Пл.Вып.Пр.'!M18</f>
        <v>0</v>
      </c>
      <c r="N13" s="11">
        <f>'Пл.Вып.Пр.'!N18</f>
        <v>0</v>
      </c>
    </row>
    <row r="14" spans="1:14" ht="11.25" hidden="1" outlineLevel="1">
      <c r="A14" s="83" t="s">
        <v>333</v>
      </c>
      <c r="B14" s="55">
        <f>Накладные!$B$17</f>
        <v>0</v>
      </c>
      <c r="C14" s="55">
        <f>Накладные!$B$17</f>
        <v>0</v>
      </c>
      <c r="D14" s="55">
        <f>Накладные!$B$17</f>
        <v>0</v>
      </c>
      <c r="E14" s="55">
        <f>Накладные!$B$17</f>
        <v>0</v>
      </c>
      <c r="F14" s="55">
        <f>Накладные!$B$17</f>
        <v>0</v>
      </c>
      <c r="G14" s="55">
        <f>Накладные!$B$17</f>
        <v>0</v>
      </c>
      <c r="H14" s="55">
        <f>Накладные!$B$17</f>
        <v>0</v>
      </c>
      <c r="I14" s="55">
        <f>Накладные!$B$17</f>
        <v>0</v>
      </c>
      <c r="J14" s="55">
        <f>Накладные!$B$17</f>
        <v>0</v>
      </c>
      <c r="K14" s="55">
        <f>Накладные!$B$17</f>
        <v>0</v>
      </c>
      <c r="L14" s="55">
        <f>Накладные!$B$17</f>
        <v>0</v>
      </c>
      <c r="M14" s="55">
        <f>Накладные!$B$17</f>
        <v>0</v>
      </c>
      <c r="N14" s="55">
        <f>Накладные!$B$17</f>
        <v>0</v>
      </c>
    </row>
    <row r="15" spans="1:14" ht="11.25" collapsed="1">
      <c r="A15" s="9" t="s">
        <v>339</v>
      </c>
      <c r="B15" s="29">
        <f>(B11*B12)+(B13*B14)</f>
        <v>0</v>
      </c>
      <c r="C15" s="29">
        <f aca="true" t="shared" si="2" ref="C15:L15">(C11*C12)+(C13*C14)</f>
        <v>0</v>
      </c>
      <c r="D15" s="29">
        <f t="shared" si="2"/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>(M11*M12)+(M13*M14)</f>
        <v>0</v>
      </c>
      <c r="N15" s="29">
        <f>(N11*N12)+(N13*N14)</f>
        <v>0</v>
      </c>
    </row>
    <row r="16" spans="1:14" ht="11.25">
      <c r="A16" s="2" t="s">
        <v>340</v>
      </c>
      <c r="B16" s="33" t="e">
        <f>(Накладные!$B$25+Накладные!$B$26+Накладные!$B$27+Накладные!$B$28+Накладные!$B$29+Накладные!$B$30+Накладные!$B$31+Накладные!$B$32+Накладные!$B$33)*'Пл.Опл.Пер.'!B19/('Пл.Опл.Пер.'!B$7+'Пл.Опл.Пер.'!B$19+'Пл.Опл.Пер.'!B$31+'Пл.Опл.Пер.'!B$43+'Пл.Опл.Пер.'!B$55+'Пл.Опл.Пер.'!B$67)+Накладные!$C$38+Накладные!$C$40+Накладные!$C$36</f>
        <v>#DIV/0!</v>
      </c>
      <c r="C16" s="33" t="e">
        <f>(Накладные!$B$25+Накладные!$B$26+Накладные!$B$27+Накладные!$B$28+Накладные!$B$29+Накладные!$B$30+Накладные!$B$31+Накладные!$B$32+Накладные!$B$33)*'Пл.Опл.Пер.'!C19/('Пл.Опл.Пер.'!C$7+'Пл.Опл.Пер.'!C$19+'Пл.Опл.Пер.'!C$31+'Пл.Опл.Пер.'!C$43+'Пл.Опл.Пер.'!C$55+'Пл.Опл.Пер.'!C$67)+Накладные!$C$38+Накладные!$C$40+Накладные!$C$36</f>
        <v>#DIV/0!</v>
      </c>
      <c r="D16" s="33" t="e">
        <f>(Накладные!$B$25+Накладные!$B$26+Накладные!$B$27+Накладные!$B$28+Накладные!$B$29+Накладные!$B$30+Накладные!$B$31+Накладные!$B$32+Накладные!$B$33)*'Пл.Опл.Пер.'!D19/('Пл.Опл.Пер.'!D$7+'Пл.Опл.Пер.'!D$19+'Пл.Опл.Пер.'!D$31+'Пл.Опл.Пер.'!D$43+'Пл.Опл.Пер.'!D$55+'Пл.Опл.Пер.'!D$67)+Накладные!$C$38+Накладные!$C$40+Накладные!$C$36</f>
        <v>#DIV/0!</v>
      </c>
      <c r="E16" s="33" t="e">
        <f>(Накладные!$B$25+Накладные!$B$26+Накладные!$B$27+Накладные!$B$28+Накладные!$B$29+Накладные!$B$30+Накладные!$B$31+Накладные!$B$32+Накладные!$B$33)*'Пл.Опл.Пер.'!E19/('Пл.Опл.Пер.'!E$7+'Пл.Опл.Пер.'!E$19+'Пл.Опл.Пер.'!E$31+'Пл.Опл.Пер.'!E$43+'Пл.Опл.Пер.'!E$55+'Пл.Опл.Пер.'!E$67)+Накладные!$C$38+Накладные!$C$40+Накладные!$C$36</f>
        <v>#DIV/0!</v>
      </c>
      <c r="F16" s="33" t="e">
        <f>(Накладные!$B$25+Накладные!$B$26+Накладные!$B$27+Накладные!$B$28+Накладные!$B$29+Накладные!$B$30+Накладные!$B$31+Накладные!$B$32+Накладные!$B$33)*'Пл.Опл.Пер.'!F19/('Пл.Опл.Пер.'!F$7+'Пл.Опл.Пер.'!F$19+'Пл.Опл.Пер.'!F$31+'Пл.Опл.Пер.'!F$43+'Пл.Опл.Пер.'!F$55+'Пл.Опл.Пер.'!F$67)+Накладные!$C$38+Накладные!$C$40+Накладные!$C$36</f>
        <v>#DIV/0!</v>
      </c>
      <c r="G16" s="33" t="e">
        <f>(Накладные!$B$25+Накладные!$B$26+Накладные!$B$27+Накладные!$B$28+Накладные!$B$29+Накладные!$B$30+Накладные!$B$31+Накладные!$B$32+Накладные!$B$33)*'Пл.Опл.Пер.'!G19/('Пл.Опл.Пер.'!G$7+'Пл.Опл.Пер.'!G$19+'Пл.Опл.Пер.'!G$31+'Пл.Опл.Пер.'!G$43+'Пл.Опл.Пер.'!G$55+'Пл.Опл.Пер.'!G$67)+Накладные!$C$38+Накладные!$C$40+Накладные!$C$36</f>
        <v>#DIV/0!</v>
      </c>
      <c r="H16" s="33" t="e">
        <f>(Накладные!$B$25+Накладные!$B$26+Накладные!$B$27+Накладные!$B$28+Накладные!$B$29+Накладные!$B$30+Накладные!$B$31+Накладные!$B$32+Накладные!$B$33)*'Пл.Опл.Пер.'!H19/('Пл.Опл.Пер.'!H$7+'Пл.Опл.Пер.'!H$19+'Пл.Опл.Пер.'!H$31+'Пл.Опл.Пер.'!H$43+'Пл.Опл.Пер.'!H$55+'Пл.Опл.Пер.'!H$67)+Накладные!$C$38+Накладные!$C$40+Накладные!$C$36</f>
        <v>#DIV/0!</v>
      </c>
      <c r="I16" s="33" t="e">
        <f>(Накладные!$B$25+Накладные!$B$26+Накладные!$B$27+Накладные!$B$28+Накладные!$B$29+Накладные!$B$30+Накладные!$B$31+Накладные!$B$32+Накладные!$B$33)*'Пл.Опл.Пер.'!I19/('Пл.Опл.Пер.'!I$7+'Пл.Опл.Пер.'!I$19+'Пл.Опл.Пер.'!I$31+'Пл.Опл.Пер.'!I$43+'Пл.Опл.Пер.'!I$55+'Пл.Опл.Пер.'!I$67)+Накладные!$C$38+Накладные!$C$40+Накладные!$C$36</f>
        <v>#DIV/0!</v>
      </c>
      <c r="J16" s="33" t="e">
        <f>(Накладные!$B$25+Накладные!$B$26+Накладные!$B$27+Накладные!$B$28+Накладные!$B$29+Накладные!$B$30+Накладные!$B$31+Накладные!$B$32+Накладные!$B$33)*'Пл.Опл.Пер.'!J19/('Пл.Опл.Пер.'!J$7+'Пл.Опл.Пер.'!J$19+'Пл.Опл.Пер.'!J$31+'Пл.Опл.Пер.'!J$43+'Пл.Опл.Пер.'!J$55+'Пл.Опл.Пер.'!J$67)+Накладные!$C$38+Накладные!$C$40+Накладные!$C$36</f>
        <v>#DIV/0!</v>
      </c>
      <c r="K16" s="33" t="e">
        <f>(Накладные!$B$25+Накладные!$B$26+Накладные!$B$27+Накладные!$B$28+Накладные!$B$29+Накладные!$B$30+Накладные!$B$31+Накладные!$B$32+Накладные!$B$33)*'Пл.Опл.Пер.'!K19/('Пл.Опл.Пер.'!K$7+'Пл.Опл.Пер.'!K$19+'Пл.Опл.Пер.'!K$31+'Пл.Опл.Пер.'!K$43+'Пл.Опл.Пер.'!K$55+'Пл.Опл.Пер.'!K$67)+Накладные!$C$38+Накладные!$C$40+Накладные!$C$36</f>
        <v>#DIV/0!</v>
      </c>
      <c r="L16" s="33" t="e">
        <f>(Накладные!$B$25+Накладные!$B$26+Накладные!$B$27+Накладные!$B$28+Накладные!$B$29+Накладные!$B$30+Накладные!$B$31+Накладные!$B$32+Накладные!$B$33)*'Пл.Опл.Пер.'!L19/('Пл.Опл.Пер.'!L$7+'Пл.Опл.Пер.'!L$19+'Пл.Опл.Пер.'!L$31+'Пл.Опл.Пер.'!L$43+'Пл.Опл.Пер.'!L$55+'Пл.Опл.Пер.'!L$67)+Накладные!$C$38+Накладные!$C$40+Накладные!$C$36</f>
        <v>#DIV/0!</v>
      </c>
      <c r="M16" s="33" t="e">
        <f>(Накладные!$B$25+Накладные!$B$26+Накладные!$B$27+Накладные!$B$28+Накладные!$B$29+Накладные!$B$30+Накладные!$B$31+Накладные!$B$32+Накладные!$B$33)*'Пл.Опл.Пер.'!M19/('Пл.Опл.Пер.'!M$7+'Пл.Опл.Пер.'!M$19+'Пл.Опл.Пер.'!M$31+'Пл.Опл.Пер.'!M$43+'Пл.Опл.Пер.'!M$55+'Пл.Опл.Пер.'!M$67)+Накладные!$C$38+Накладные!$C$40+Накладные!$C$36</f>
        <v>#DIV/0!</v>
      </c>
      <c r="N16" s="33" t="e">
        <f>SUM(B16:M16)</f>
        <v>#DIV/0!</v>
      </c>
    </row>
    <row r="17" spans="1:14" ht="11.25">
      <c r="A17" s="76" t="s">
        <v>341</v>
      </c>
      <c r="B17" s="77" t="e">
        <f aca="true" t="shared" si="3" ref="B17:N17">B15+B16</f>
        <v>#DIV/0!</v>
      </c>
      <c r="C17" s="77" t="e">
        <f t="shared" si="3"/>
        <v>#DIV/0!</v>
      </c>
      <c r="D17" s="77" t="e">
        <f t="shared" si="3"/>
        <v>#DIV/0!</v>
      </c>
      <c r="E17" s="77" t="e">
        <f t="shared" si="3"/>
        <v>#DIV/0!</v>
      </c>
      <c r="F17" s="77" t="e">
        <f t="shared" si="3"/>
        <v>#DIV/0!</v>
      </c>
      <c r="G17" s="77" t="e">
        <f t="shared" si="3"/>
        <v>#DIV/0!</v>
      </c>
      <c r="H17" s="77" t="e">
        <f t="shared" si="3"/>
        <v>#DIV/0!</v>
      </c>
      <c r="I17" s="77" t="e">
        <f t="shared" si="3"/>
        <v>#DIV/0!</v>
      </c>
      <c r="J17" s="77" t="e">
        <f t="shared" si="3"/>
        <v>#DIV/0!</v>
      </c>
      <c r="K17" s="77" t="e">
        <f t="shared" si="3"/>
        <v>#DIV/0!</v>
      </c>
      <c r="L17" s="77" t="e">
        <f t="shared" si="3"/>
        <v>#DIV/0!</v>
      </c>
      <c r="M17" s="77" t="e">
        <f t="shared" si="3"/>
        <v>#DIV/0!</v>
      </c>
      <c r="N17" s="77" t="e">
        <f t="shared" si="3"/>
        <v>#DIV/0!</v>
      </c>
    </row>
    <row r="18" spans="1:14" ht="12" thickBot="1">
      <c r="A18" s="30" t="s">
        <v>202</v>
      </c>
      <c r="B18" s="78" t="e">
        <f>B11*Накладные!$C$8+B13*Накладные!$C$17+Накладные!$C$37+Накладные!$C$39+Накладные!$C$41+'Пл.Опл.Пер.'!B$19/('Пл.Опл.Пер.'!B$7+'Пл.Опл.Пер.'!B$19+'Пл.Опл.Пер.'!B$31+'Пл.Опл.Пер.'!B$43+'Пл.Опл.Пер.'!B$55+'Пл.Опл.Пер.'!B$67)*SUM(Накладные!$C$25:$C$33)</f>
        <v>#DIV/0!</v>
      </c>
      <c r="C18" s="78" t="e">
        <f>C11*Накладные!$C$8+C13*Накладные!$C$17+Накладные!$C$37+Накладные!$C$39+Накладные!$C$41+'Пл.Опл.Пер.'!C$19/('Пл.Опл.Пер.'!C$7+'Пл.Опл.Пер.'!C$19+'Пл.Опл.Пер.'!C$31+'Пл.Опл.Пер.'!C$43+'Пл.Опл.Пер.'!C$55+'Пл.Опл.Пер.'!C$67)*SUM(Накладные!$C$25:$C$33)</f>
        <v>#DIV/0!</v>
      </c>
      <c r="D18" s="78" t="e">
        <f>D11*Накладные!$C$8+D13*Накладные!$C$17+Накладные!$C$37+Накладные!$C$39+Накладные!$C$41+'Пл.Опл.Пер.'!D$19/('Пл.Опл.Пер.'!D$7+'Пл.Опл.Пер.'!D$19+'Пл.Опл.Пер.'!D$31+'Пл.Опл.Пер.'!D$43+'Пл.Опл.Пер.'!D$55+'Пл.Опл.Пер.'!D$67)*SUM(Накладные!$C$25:$C$33)</f>
        <v>#DIV/0!</v>
      </c>
      <c r="E18" s="78" t="e">
        <f>E11*Накладные!$C$8+E13*Накладные!$C$17+Накладные!$C$37+Накладные!$C$39+Накладные!$C$41+'Пл.Опл.Пер.'!E$19/('Пл.Опл.Пер.'!E$7+'Пл.Опл.Пер.'!E$19+'Пл.Опл.Пер.'!E$31+'Пл.Опл.Пер.'!E$43+'Пл.Опл.Пер.'!E$55+'Пл.Опл.Пер.'!E$67)*SUM(Накладные!$C$25:$C$33)</f>
        <v>#DIV/0!</v>
      </c>
      <c r="F18" s="78" t="e">
        <f>F11*Накладные!$C$8+F13*Накладные!$C$17+Накладные!$C$37+Накладные!$C$39+Накладные!$C$41+'Пл.Опл.Пер.'!F$19/('Пл.Опл.Пер.'!F$7+'Пл.Опл.Пер.'!F$19+'Пл.Опл.Пер.'!F$31+'Пл.Опл.Пер.'!F$43+'Пл.Опл.Пер.'!F$55+'Пл.Опл.Пер.'!F$67)*SUM(Накладные!$C$25:$C$33)</f>
        <v>#DIV/0!</v>
      </c>
      <c r="G18" s="78" t="e">
        <f>G11*Накладные!$C$8+G13*Накладные!$C$17+Накладные!$C$37+Накладные!$C$39+Накладные!$C$41+'Пл.Опл.Пер.'!G$19/('Пл.Опл.Пер.'!G$7+'Пл.Опл.Пер.'!G$19+'Пл.Опл.Пер.'!G$31+'Пл.Опл.Пер.'!G$43+'Пл.Опл.Пер.'!G$55+'Пл.Опл.Пер.'!G$67)*SUM(Накладные!$C$25:$C$33)</f>
        <v>#DIV/0!</v>
      </c>
      <c r="H18" s="78" t="e">
        <f>H11*Накладные!$C$8+H13*Накладные!$C$17+Накладные!$C$37+Накладные!$C$39+Накладные!$C$41+'Пл.Опл.Пер.'!H$19/('Пл.Опл.Пер.'!H$7+'Пл.Опл.Пер.'!H$19+'Пл.Опл.Пер.'!H$31+'Пл.Опл.Пер.'!H$43+'Пл.Опл.Пер.'!H$55+'Пл.Опл.Пер.'!H$67)*SUM(Накладные!$C$25:$C$33)</f>
        <v>#DIV/0!</v>
      </c>
      <c r="I18" s="78" t="e">
        <f>I11*Накладные!$C$8+I13*Накладные!$C$17+Накладные!$C$37+Накладные!$C$39+Накладные!$C$41+'Пл.Опл.Пер.'!I$19/('Пл.Опл.Пер.'!I$7+'Пл.Опл.Пер.'!I$19+'Пл.Опл.Пер.'!I$31+'Пл.Опл.Пер.'!I$43+'Пл.Опл.Пер.'!I$55+'Пл.Опл.Пер.'!I$67)*SUM(Накладные!$C$25:$C$33)</f>
        <v>#DIV/0!</v>
      </c>
      <c r="J18" s="78" t="e">
        <f>J11*Накладные!$C$8+J13*Накладные!$C$17+Накладные!$C$37+Накладные!$C$39+Накладные!$C$41+'Пл.Опл.Пер.'!J$19/('Пл.Опл.Пер.'!J$7+'Пл.Опл.Пер.'!J$19+'Пл.Опл.Пер.'!J$31+'Пл.Опл.Пер.'!J$43+'Пл.Опл.Пер.'!J$55+'Пл.Опл.Пер.'!J$67)*SUM(Накладные!$C$25:$C$33)</f>
        <v>#DIV/0!</v>
      </c>
      <c r="K18" s="78" t="e">
        <f>K11*Накладные!$C$8+K13*Накладные!$C$17+Накладные!$C$37+Накладные!$C$39+Накладные!$C$41+'Пл.Опл.Пер.'!K$19/('Пл.Опл.Пер.'!K$7+'Пл.Опл.Пер.'!K$19+'Пл.Опл.Пер.'!K$31+'Пл.Опл.Пер.'!K$43+'Пл.Опл.Пер.'!K$55+'Пл.Опл.Пер.'!K$67)*SUM(Накладные!$C$25:$C$33)</f>
        <v>#DIV/0!</v>
      </c>
      <c r="L18" s="78" t="e">
        <f>L11*Накладные!$C$8+L13*Накладные!$C$17+Накладные!$C$37+Накладные!$C$39+Накладные!$C$41+'Пл.Опл.Пер.'!L$19/('Пл.Опл.Пер.'!L$7+'Пл.Опл.Пер.'!L$19+'Пл.Опл.Пер.'!L$31+'Пл.Опл.Пер.'!L$43+'Пл.Опл.Пер.'!L$55+'Пл.Опл.Пер.'!L$67)*SUM(Накладные!$C$25:$C$33)</f>
        <v>#DIV/0!</v>
      </c>
      <c r="M18" s="78" t="e">
        <f>M11*Накладные!$C$8+M13*Накладные!$C$17+Накладные!$C$37+Накладные!$C$39+Накладные!$C$41+'Пл.Опл.Пер.'!M$19/('Пл.Опл.Пер.'!M$7+'Пл.Опл.Пер.'!M$19+'Пл.Опл.Пер.'!M$31+'Пл.Опл.Пер.'!M$43+'Пл.Опл.Пер.'!M$55+'Пл.Опл.Пер.'!M$67)*SUM(Накладные!$C$25:$C$33)</f>
        <v>#DIV/0!</v>
      </c>
      <c r="N18" s="86" t="e">
        <f>SUM(B18:M18)</f>
        <v>#DIV/0!</v>
      </c>
    </row>
    <row r="19" spans="1:14" ht="11.25" hidden="1" outlineLevel="1">
      <c r="A19" s="2" t="s">
        <v>342</v>
      </c>
      <c r="B19" s="11">
        <f>'Пл.Опл.Пер.'!B31</f>
        <v>0</v>
      </c>
      <c r="C19" s="11">
        <f>'Пл.Опл.Пер.'!C31</f>
        <v>0</v>
      </c>
      <c r="D19" s="11">
        <f>'Пл.Опл.Пер.'!D31</f>
        <v>0</v>
      </c>
      <c r="E19" s="11">
        <f>'Пл.Опл.Пер.'!E31</f>
        <v>0</v>
      </c>
      <c r="F19" s="11">
        <f>'Пл.Опл.Пер.'!F31</f>
        <v>0</v>
      </c>
      <c r="G19" s="11">
        <f>'Пл.Опл.Пер.'!G31</f>
        <v>0</v>
      </c>
      <c r="H19" s="11">
        <f>'Пл.Опл.Пер.'!H31</f>
        <v>0</v>
      </c>
      <c r="I19" s="11">
        <f>'Пл.Опл.Пер.'!I31</f>
        <v>0</v>
      </c>
      <c r="J19" s="11">
        <f>'Пл.Опл.Пер.'!J31</f>
        <v>0</v>
      </c>
      <c r="K19" s="11">
        <f>'Пл.Опл.Пер.'!K31</f>
        <v>0</v>
      </c>
      <c r="L19" s="11">
        <f>'Пл.Опл.Пер.'!L31</f>
        <v>0</v>
      </c>
      <c r="M19" s="11">
        <f>'Пл.Опл.Пер.'!M31</f>
        <v>0</v>
      </c>
      <c r="N19" s="11">
        <f>'Пл.Опл.Пер.'!N31</f>
        <v>0</v>
      </c>
    </row>
    <row r="20" spans="1:14" ht="11.25" hidden="1" outlineLevel="1">
      <c r="A20" s="83" t="s">
        <v>331</v>
      </c>
      <c r="B20" s="55">
        <f>Накладные!$B9</f>
        <v>0</v>
      </c>
      <c r="C20" s="55">
        <f>Накладные!$B9</f>
        <v>0</v>
      </c>
      <c r="D20" s="55">
        <f>Накладные!$B9</f>
        <v>0</v>
      </c>
      <c r="E20" s="55">
        <f>Накладные!$B9</f>
        <v>0</v>
      </c>
      <c r="F20" s="55">
        <f>Накладные!$B9</f>
        <v>0</v>
      </c>
      <c r="G20" s="55">
        <f>Накладные!$B9</f>
        <v>0</v>
      </c>
      <c r="H20" s="55">
        <f>Накладные!$B9</f>
        <v>0</v>
      </c>
      <c r="I20" s="55">
        <f>Накладные!$B9</f>
        <v>0</v>
      </c>
      <c r="J20" s="55">
        <f>Накладные!$B9</f>
        <v>0</v>
      </c>
      <c r="K20" s="55">
        <f>Накладные!$B9</f>
        <v>0</v>
      </c>
      <c r="L20" s="55">
        <f>Накладные!$B9</f>
        <v>0</v>
      </c>
      <c r="M20" s="55">
        <f>Накладные!$B9</f>
        <v>0</v>
      </c>
      <c r="N20" s="55">
        <f>Накладные!$B9</f>
        <v>0</v>
      </c>
    </row>
    <row r="21" spans="1:14" ht="11.25" hidden="1" outlineLevel="1">
      <c r="A21" s="83" t="s">
        <v>343</v>
      </c>
      <c r="B21" s="11">
        <f>'Пл.Вып.Пр.'!B27</f>
        <v>0</v>
      </c>
      <c r="C21" s="11">
        <f>'Пл.Вып.Пр.'!C27</f>
        <v>0</v>
      </c>
      <c r="D21" s="11">
        <f>'Пл.Вып.Пр.'!D27</f>
        <v>0</v>
      </c>
      <c r="E21" s="11">
        <f>'Пл.Вып.Пр.'!E27</f>
        <v>0</v>
      </c>
      <c r="F21" s="11">
        <f>'Пл.Вып.Пр.'!F27</f>
        <v>0</v>
      </c>
      <c r="G21" s="11">
        <f>'Пл.Вып.Пр.'!G27</f>
        <v>0</v>
      </c>
      <c r="H21" s="11">
        <f>'Пл.Вып.Пр.'!H27</f>
        <v>0</v>
      </c>
      <c r="I21" s="11">
        <f>'Пл.Вып.Пр.'!I27</f>
        <v>0</v>
      </c>
      <c r="J21" s="11">
        <f>'Пл.Вып.Пр.'!J27</f>
        <v>0</v>
      </c>
      <c r="K21" s="11">
        <f>'Пл.Вып.Пр.'!K27</f>
        <v>0</v>
      </c>
      <c r="L21" s="11">
        <f>'Пл.Вып.Пр.'!L27</f>
        <v>0</v>
      </c>
      <c r="M21" s="11">
        <f>'Пл.Вып.Пр.'!M27</f>
        <v>0</v>
      </c>
      <c r="N21" s="11">
        <f>'Пл.Вып.Пр.'!N27</f>
        <v>0</v>
      </c>
    </row>
    <row r="22" spans="1:14" ht="11.25" hidden="1" outlineLevel="1">
      <c r="A22" s="83" t="s">
        <v>333</v>
      </c>
      <c r="B22" s="55">
        <f>Накладные!$B$18</f>
        <v>0</v>
      </c>
      <c r="C22" s="55">
        <f>Накладные!$B$18</f>
        <v>0</v>
      </c>
      <c r="D22" s="55">
        <f>Накладные!$B$18</f>
        <v>0</v>
      </c>
      <c r="E22" s="55">
        <f>Накладные!$B$18</f>
        <v>0</v>
      </c>
      <c r="F22" s="55">
        <f>Накладные!$B$18</f>
        <v>0</v>
      </c>
      <c r="G22" s="55">
        <f>Накладные!$B$18</f>
        <v>0</v>
      </c>
      <c r="H22" s="55">
        <f>Накладные!$B$18</f>
        <v>0</v>
      </c>
      <c r="I22" s="55">
        <f>Накладные!$B$18</f>
        <v>0</v>
      </c>
      <c r="J22" s="55">
        <f>Накладные!$B$18</f>
        <v>0</v>
      </c>
      <c r="K22" s="55">
        <f>Накладные!$B$18</f>
        <v>0</v>
      </c>
      <c r="L22" s="55">
        <f>Накладные!$B$18</f>
        <v>0</v>
      </c>
      <c r="M22" s="55">
        <f>Накладные!$B$18</f>
        <v>0</v>
      </c>
      <c r="N22" s="55">
        <f>Накладные!$B$18</f>
        <v>0</v>
      </c>
    </row>
    <row r="23" spans="1:14" ht="11.25" collapsed="1">
      <c r="A23" s="9" t="s">
        <v>344</v>
      </c>
      <c r="B23" s="29">
        <f>(B19*B20)+(B21*B22)</f>
        <v>0</v>
      </c>
      <c r="C23" s="29">
        <f aca="true" t="shared" si="4" ref="C23:L23">(C19*C20)+(C21*C22)</f>
        <v>0</v>
      </c>
      <c r="D23" s="29">
        <f t="shared" si="4"/>
        <v>0</v>
      </c>
      <c r="E23" s="29">
        <f t="shared" si="4"/>
        <v>0</v>
      </c>
      <c r="F23" s="29">
        <f t="shared" si="4"/>
        <v>0</v>
      </c>
      <c r="G23" s="29">
        <f t="shared" si="4"/>
        <v>0</v>
      </c>
      <c r="H23" s="29">
        <f t="shared" si="4"/>
        <v>0</v>
      </c>
      <c r="I23" s="29">
        <f t="shared" si="4"/>
        <v>0</v>
      </c>
      <c r="J23" s="29">
        <f t="shared" si="4"/>
        <v>0</v>
      </c>
      <c r="K23" s="29">
        <f t="shared" si="4"/>
        <v>0</v>
      </c>
      <c r="L23" s="29">
        <f t="shared" si="4"/>
        <v>0</v>
      </c>
      <c r="M23" s="29">
        <f>(M19*M20)+(M21*M22)</f>
        <v>0</v>
      </c>
      <c r="N23" s="29">
        <f>(N19*N20)+(N21*N22)</f>
        <v>0</v>
      </c>
    </row>
    <row r="24" spans="1:14" ht="11.25">
      <c r="A24" s="2" t="s">
        <v>345</v>
      </c>
      <c r="B24" s="33" t="e">
        <f>(Накладные!$B$25+Накладные!$B$26+Накладные!$B$27+Накладные!$B$28+Накладные!$B$29+Накладные!$B$30+Накладные!$B$31+Накладные!$B$32+Накладные!$B$33)*'Пл.Опл.Пер.'!B31/('Пл.Опл.Пер.'!B$7+'Пл.Опл.Пер.'!B$19+'Пл.Опл.Пер.'!B$31+'Пл.Опл.Пер.'!B$43+'Пл.Опл.Пер.'!B$55+'Пл.Опл.Пер.'!B$67)+Накладные!$D$38+Накладные!$D$40+Накладные!$D$36</f>
        <v>#DIV/0!</v>
      </c>
      <c r="C24" s="33" t="e">
        <f>(Накладные!$B$25+Накладные!$B$26+Накладные!$B$27+Накладные!$B$28+Накладные!$B$29+Накладные!$B$30+Накладные!$B$31+Накладные!$B$32+Накладные!$B$33)*'Пл.Опл.Пер.'!C31/('Пл.Опл.Пер.'!C$7+'Пл.Опл.Пер.'!C$19+'Пл.Опл.Пер.'!C$31+'Пл.Опл.Пер.'!C$43+'Пл.Опл.Пер.'!C$55+'Пл.Опл.Пер.'!C$67)+Накладные!$D$38+Накладные!$D$40+Накладные!$D$36</f>
        <v>#DIV/0!</v>
      </c>
      <c r="D24" s="33" t="e">
        <f>(Накладные!$B$25+Накладные!$B$26+Накладные!$B$27+Накладные!$B$28+Накладные!$B$29+Накладные!$B$30+Накладные!$B$31+Накладные!$B$32+Накладные!$B$33)*'Пл.Опл.Пер.'!D31/('Пл.Опл.Пер.'!D$7+'Пл.Опл.Пер.'!D$19+'Пл.Опл.Пер.'!D$31+'Пл.Опл.Пер.'!D$43+'Пл.Опл.Пер.'!D$55+'Пл.Опл.Пер.'!D$67)+Накладные!$D$38+Накладные!$D$40+Накладные!$D$36</f>
        <v>#DIV/0!</v>
      </c>
      <c r="E24" s="33" t="e">
        <f>(Накладные!$B$25+Накладные!$B$26+Накладные!$B$27+Накладные!$B$28+Накладные!$B$29+Накладные!$B$30+Накладные!$B$31+Накладные!$B$32+Накладные!$B$33)*'Пл.Опл.Пер.'!E31/('Пл.Опл.Пер.'!E$7+'Пл.Опл.Пер.'!E$19+'Пл.Опл.Пер.'!E$31+'Пл.Опл.Пер.'!E$43+'Пл.Опл.Пер.'!E$55+'Пл.Опл.Пер.'!E$67)+Накладные!$D$38+Накладные!$D$40+Накладные!$D$36</f>
        <v>#DIV/0!</v>
      </c>
      <c r="F24" s="33" t="e">
        <f>(Накладные!$B$25+Накладные!$B$26+Накладные!$B$27+Накладные!$B$28+Накладные!$B$29+Накладные!$B$30+Накладные!$B$31+Накладные!$B$32+Накладные!$B$33)*'Пл.Опл.Пер.'!F31/('Пл.Опл.Пер.'!F$7+'Пл.Опл.Пер.'!F$19+'Пл.Опл.Пер.'!F$31+'Пл.Опл.Пер.'!F$43+'Пл.Опл.Пер.'!F$55+'Пл.Опл.Пер.'!F$67)+Накладные!$D$38+Накладные!$D$40+Накладные!$D$36</f>
        <v>#DIV/0!</v>
      </c>
      <c r="G24" s="33" t="e">
        <f>(Накладные!$B$25+Накладные!$B$26+Накладные!$B$27+Накладные!$B$28+Накладные!$B$29+Накладные!$B$30+Накладные!$B$31+Накладные!$B$32+Накладные!$B$33)*'Пл.Опл.Пер.'!G31/('Пл.Опл.Пер.'!G$7+'Пл.Опл.Пер.'!G$19+'Пл.Опл.Пер.'!G$31+'Пл.Опл.Пер.'!G$43+'Пл.Опл.Пер.'!G$55+'Пл.Опл.Пер.'!G$67)+Накладные!$D$38+Накладные!$D$40+Накладные!$D$36</f>
        <v>#DIV/0!</v>
      </c>
      <c r="H24" s="33" t="e">
        <f>(Накладные!$B$25+Накладные!$B$26+Накладные!$B$27+Накладные!$B$28+Накладные!$B$29+Накладные!$B$30+Накладные!$B$31+Накладные!$B$32+Накладные!$B$33)*'Пл.Опл.Пер.'!H31/('Пл.Опл.Пер.'!H$7+'Пл.Опл.Пер.'!H$19+'Пл.Опл.Пер.'!H$31+'Пл.Опл.Пер.'!H$43+'Пл.Опл.Пер.'!H$55+'Пл.Опл.Пер.'!H$67)+Накладные!$D$38+Накладные!$D$40+Накладные!$D$36</f>
        <v>#DIV/0!</v>
      </c>
      <c r="I24" s="33" t="e">
        <f>(Накладные!$B$25+Накладные!$B$26+Накладные!$B$27+Накладные!$B$28+Накладные!$B$29+Накладные!$B$30+Накладные!$B$31+Накладные!$B$32+Накладные!$B$33)*'Пл.Опл.Пер.'!I31/('Пл.Опл.Пер.'!I$7+'Пл.Опл.Пер.'!I$19+'Пл.Опл.Пер.'!I$31+'Пл.Опл.Пер.'!I$43+'Пл.Опл.Пер.'!I$55+'Пл.Опл.Пер.'!I$67)+Накладные!$D$38+Накладные!$D$40+Накладные!$D$36</f>
        <v>#DIV/0!</v>
      </c>
      <c r="J24" s="33" t="e">
        <f>(Накладные!$B$25+Накладные!$B$26+Накладные!$B$27+Накладные!$B$28+Накладные!$B$29+Накладные!$B$30+Накладные!$B$31+Накладные!$B$32+Накладные!$B$33)*'Пл.Опл.Пер.'!J31/('Пл.Опл.Пер.'!J$7+'Пл.Опл.Пер.'!J$19+'Пл.Опл.Пер.'!J$31+'Пл.Опл.Пер.'!J$43+'Пл.Опл.Пер.'!J$55+'Пл.Опл.Пер.'!J$67)+Накладные!$D$38+Накладные!$D$40+Накладные!$D$36</f>
        <v>#DIV/0!</v>
      </c>
      <c r="K24" s="33" t="e">
        <f>(Накладные!$B$25+Накладные!$B$26+Накладные!$B$27+Накладные!$B$28+Накладные!$B$29+Накладные!$B$30+Накладные!$B$31+Накладные!$B$32+Накладные!$B$33)*'Пл.Опл.Пер.'!K31/('Пл.Опл.Пер.'!K$7+'Пл.Опл.Пер.'!K$19+'Пл.Опл.Пер.'!K$31+'Пл.Опл.Пер.'!K$43+'Пл.Опл.Пер.'!K$55+'Пл.Опл.Пер.'!K$67)+Накладные!$D$38+Накладные!$D$40+Накладные!$D$36</f>
        <v>#DIV/0!</v>
      </c>
      <c r="L24" s="33" t="e">
        <f>(Накладные!$B$25+Накладные!$B$26+Накладные!$B$27+Накладные!$B$28+Накладные!$B$29+Накладные!$B$30+Накладные!$B$31+Накладные!$B$32+Накладные!$B$33)*'Пл.Опл.Пер.'!L31/('Пл.Опл.Пер.'!L$7+'Пл.Опл.Пер.'!L$19+'Пл.Опл.Пер.'!L$31+'Пл.Опл.Пер.'!L$43+'Пл.Опл.Пер.'!L$55+'Пл.Опл.Пер.'!L$67)+Накладные!$D$38+Накладные!$D$40+Накладные!$D$36</f>
        <v>#DIV/0!</v>
      </c>
      <c r="M24" s="33" t="e">
        <f>(Накладные!$B$25+Накладные!$B$26+Накладные!$B$27+Накладные!$B$28+Накладные!$B$29+Накладные!$B$30+Накладные!$B$31+Накладные!$B$32+Накладные!$B$33)*'Пл.Опл.Пер.'!M31/('Пл.Опл.Пер.'!M$7+'Пл.Опл.Пер.'!M$19+'Пл.Опл.Пер.'!M$31+'Пл.Опл.Пер.'!M$43+'Пл.Опл.Пер.'!M$55+'Пл.Опл.Пер.'!M$67)+Накладные!$D$38+Накладные!$D$40+Накладные!$D$36</f>
        <v>#DIV/0!</v>
      </c>
      <c r="N24" s="33" t="e">
        <f>SUM(B24:M24)</f>
        <v>#DIV/0!</v>
      </c>
    </row>
    <row r="25" spans="1:14" ht="11.25">
      <c r="A25" s="76" t="s">
        <v>346</v>
      </c>
      <c r="B25" s="77" t="e">
        <f aca="true" t="shared" si="5" ref="B25:N25">B23+B24</f>
        <v>#DIV/0!</v>
      </c>
      <c r="C25" s="77" t="e">
        <f t="shared" si="5"/>
        <v>#DIV/0!</v>
      </c>
      <c r="D25" s="77" t="e">
        <f t="shared" si="5"/>
        <v>#DIV/0!</v>
      </c>
      <c r="E25" s="77" t="e">
        <f t="shared" si="5"/>
        <v>#DIV/0!</v>
      </c>
      <c r="F25" s="77" t="e">
        <f t="shared" si="5"/>
        <v>#DIV/0!</v>
      </c>
      <c r="G25" s="77" t="e">
        <f t="shared" si="5"/>
        <v>#DIV/0!</v>
      </c>
      <c r="H25" s="77" t="e">
        <f t="shared" si="5"/>
        <v>#DIV/0!</v>
      </c>
      <c r="I25" s="77" t="e">
        <f t="shared" si="5"/>
        <v>#DIV/0!</v>
      </c>
      <c r="J25" s="77" t="e">
        <f t="shared" si="5"/>
        <v>#DIV/0!</v>
      </c>
      <c r="K25" s="77" t="e">
        <f t="shared" si="5"/>
        <v>#DIV/0!</v>
      </c>
      <c r="L25" s="77" t="e">
        <f t="shared" si="5"/>
        <v>#DIV/0!</v>
      </c>
      <c r="M25" s="77" t="e">
        <f t="shared" si="5"/>
        <v>#DIV/0!</v>
      </c>
      <c r="N25" s="77" t="e">
        <f t="shared" si="5"/>
        <v>#DIV/0!</v>
      </c>
    </row>
    <row r="26" spans="1:14" ht="12" thickBot="1">
      <c r="A26" s="30" t="s">
        <v>202</v>
      </c>
      <c r="B26" s="78" t="e">
        <f>B19*Накладные!$C$9+B21*Накладные!$C$18+Накладные!$D$37+Накладные!$D$39+Накладные!$D$41+'Пл.Опл.Пер.'!B$31/('Пл.Опл.Пер.'!B$7+'Пл.Опл.Пер.'!B$19+'Пл.Опл.Пер.'!B$31+'Пл.Опл.Пер.'!B$43+'Пл.Опл.Пер.'!B$55+'Пл.Опл.Пер.'!B$67)*SUM(Накладные!$C$25:$C$33)</f>
        <v>#DIV/0!</v>
      </c>
      <c r="C26" s="78" t="e">
        <f>C19*Накладные!$C$9+C21*Накладные!$C$18+Накладные!$D$37+Накладные!$D$39+Накладные!$D$41+'Пл.Опл.Пер.'!C$31/('Пл.Опл.Пер.'!C$7+'Пл.Опл.Пер.'!C$19+'Пл.Опл.Пер.'!C$31+'Пл.Опл.Пер.'!C$43+'Пл.Опл.Пер.'!C$55+'Пл.Опл.Пер.'!C$67)*SUM(Накладные!$C$25:$C$33)</f>
        <v>#DIV/0!</v>
      </c>
      <c r="D26" s="78" t="e">
        <f>D19*Накладные!$C$9+D21*Накладные!$C$18+Накладные!$D$37+Накладные!$D$39+Накладные!$D$41+'Пл.Опл.Пер.'!D$31/('Пл.Опл.Пер.'!D$7+'Пл.Опл.Пер.'!D$19+'Пл.Опл.Пер.'!D$31+'Пл.Опл.Пер.'!D$43+'Пл.Опл.Пер.'!D$55+'Пл.Опл.Пер.'!D$67)*SUM(Накладные!$C$25:$C$33)</f>
        <v>#DIV/0!</v>
      </c>
      <c r="E26" s="78" t="e">
        <f>E19*Накладные!$C$9+E21*Накладные!$C$18+Накладные!$D$37+Накладные!$D$39+Накладные!$D$41+'Пл.Опл.Пер.'!E$31/('Пл.Опл.Пер.'!E$7+'Пл.Опл.Пер.'!E$19+'Пл.Опл.Пер.'!E$31+'Пл.Опл.Пер.'!E$43+'Пл.Опл.Пер.'!E$55+'Пл.Опл.Пер.'!E$67)*SUM(Накладные!$C$25:$C$33)</f>
        <v>#DIV/0!</v>
      </c>
      <c r="F26" s="78" t="e">
        <f>F19*Накладные!$C$9+F21*Накладные!$C$18+Накладные!$D$37+Накладные!$D$39+Накладные!$D$41+'Пл.Опл.Пер.'!F$31/('Пл.Опл.Пер.'!F$7+'Пл.Опл.Пер.'!F$19+'Пл.Опл.Пер.'!F$31+'Пл.Опл.Пер.'!F$43+'Пл.Опл.Пер.'!F$55+'Пл.Опл.Пер.'!F$67)*SUM(Накладные!$C$25:$C$33)</f>
        <v>#DIV/0!</v>
      </c>
      <c r="G26" s="78" t="e">
        <f>G19*Накладные!$C$9+G21*Накладные!$C$18+Накладные!$D$37+Накладные!$D$39+Накладные!$D$41+'Пл.Опл.Пер.'!G$31/('Пл.Опл.Пер.'!G$7+'Пл.Опл.Пер.'!G$19+'Пл.Опл.Пер.'!G$31+'Пл.Опл.Пер.'!G$43+'Пл.Опл.Пер.'!G$55+'Пл.Опл.Пер.'!G$67)*SUM(Накладные!$C$25:$C$33)</f>
        <v>#DIV/0!</v>
      </c>
      <c r="H26" s="78" t="e">
        <f>H19*Накладные!$C$9+H21*Накладные!$C$18+Накладные!$D$37+Накладные!$D$39+Накладные!$D$41+'Пл.Опл.Пер.'!H$31/('Пл.Опл.Пер.'!H$7+'Пл.Опл.Пер.'!H$19+'Пл.Опл.Пер.'!H$31+'Пл.Опл.Пер.'!H$43+'Пл.Опл.Пер.'!H$55+'Пл.Опл.Пер.'!H$67)*SUM(Накладные!$C$25:$C$33)</f>
        <v>#DIV/0!</v>
      </c>
      <c r="I26" s="78" t="e">
        <f>I19*Накладные!$C$9+I21*Накладные!$C$18+Накладные!$D$37+Накладные!$D$39+Накладные!$D$41+'Пл.Опл.Пер.'!I$31/('Пл.Опл.Пер.'!I$7+'Пл.Опл.Пер.'!I$19+'Пл.Опл.Пер.'!I$31+'Пл.Опл.Пер.'!I$43+'Пл.Опл.Пер.'!I$55+'Пл.Опл.Пер.'!I$67)*SUM(Накладные!$C$25:$C$33)</f>
        <v>#DIV/0!</v>
      </c>
      <c r="J26" s="78" t="e">
        <f>J19*Накладные!$C$9+J21*Накладные!$C$18+Накладные!$D$37+Накладные!$D$39+Накладные!$D$41+'Пл.Опл.Пер.'!J$31/('Пл.Опл.Пер.'!J$7+'Пл.Опл.Пер.'!J$19+'Пл.Опл.Пер.'!J$31+'Пл.Опл.Пер.'!J$43+'Пл.Опл.Пер.'!J$55+'Пл.Опл.Пер.'!J$67)*SUM(Накладные!$C$25:$C$33)</f>
        <v>#DIV/0!</v>
      </c>
      <c r="K26" s="78" t="e">
        <f>K19*Накладные!$C$9+K21*Накладные!$C$18+Накладные!$D$37+Накладные!$D$39+Накладные!$D$41+'Пл.Опл.Пер.'!K$31/('Пл.Опл.Пер.'!K$7+'Пл.Опл.Пер.'!K$19+'Пл.Опл.Пер.'!K$31+'Пл.Опл.Пер.'!K$43+'Пл.Опл.Пер.'!K$55+'Пл.Опл.Пер.'!K$67)*SUM(Накладные!$C$25:$C$33)</f>
        <v>#DIV/0!</v>
      </c>
      <c r="L26" s="78" t="e">
        <f>L19*Накладные!$C$9+L21*Накладные!$C$18+Накладные!$D$37+Накладные!$D$39+Накладные!$D$41+'Пл.Опл.Пер.'!L$31/('Пл.Опл.Пер.'!L$7+'Пл.Опл.Пер.'!L$19+'Пл.Опл.Пер.'!L$31+'Пл.Опл.Пер.'!L$43+'Пл.Опл.Пер.'!L$55+'Пл.Опл.Пер.'!L$67)*SUM(Накладные!$C$25:$C$33)</f>
        <v>#DIV/0!</v>
      </c>
      <c r="M26" s="78" t="e">
        <f>M19*Накладные!$C$9+M21*Накладные!$C$18+Накладные!$D$37+Накладные!$D$39+Накладные!$D$41+'Пл.Опл.Пер.'!M$31/('Пл.Опл.Пер.'!M$7+'Пл.Опл.Пер.'!M$19+'Пл.Опл.Пер.'!M$31+'Пл.Опл.Пер.'!M$43+'Пл.Опл.Пер.'!M$55+'Пл.Опл.Пер.'!M$67)*SUM(Накладные!$C$25:$C$33)</f>
        <v>#DIV/0!</v>
      </c>
      <c r="N26" s="86" t="e">
        <f>SUM(B26:M26)</f>
        <v>#DIV/0!</v>
      </c>
    </row>
    <row r="27" spans="1:14" ht="11.25" hidden="1" outlineLevel="1">
      <c r="A27" s="2" t="s">
        <v>347</v>
      </c>
      <c r="B27" s="11">
        <f>'Пл.Опл.Пер.'!B43</f>
        <v>0</v>
      </c>
      <c r="C27" s="11">
        <f>'Пл.Опл.Пер.'!C43</f>
        <v>0</v>
      </c>
      <c r="D27" s="11">
        <f>'Пл.Опл.Пер.'!D43</f>
        <v>0</v>
      </c>
      <c r="E27" s="11">
        <f>'Пл.Опл.Пер.'!E43</f>
        <v>0</v>
      </c>
      <c r="F27" s="11">
        <f>'Пл.Опл.Пер.'!F43</f>
        <v>0</v>
      </c>
      <c r="G27" s="11">
        <f>'Пл.Опл.Пер.'!G43</f>
        <v>0</v>
      </c>
      <c r="H27" s="11">
        <f>'Пл.Опл.Пер.'!H43</f>
        <v>0</v>
      </c>
      <c r="I27" s="11">
        <f>'Пл.Опл.Пер.'!I43</f>
        <v>0</v>
      </c>
      <c r="J27" s="11">
        <f>'Пл.Опл.Пер.'!J43</f>
        <v>0</v>
      </c>
      <c r="K27" s="11">
        <f>'Пл.Опл.Пер.'!K43</f>
        <v>0</v>
      </c>
      <c r="L27" s="11">
        <f>'Пл.Опл.Пер.'!L43</f>
        <v>0</v>
      </c>
      <c r="M27" s="11">
        <f>'Пл.Опл.Пер.'!M43</f>
        <v>0</v>
      </c>
      <c r="N27" s="11">
        <f>'Пл.Опл.Пер.'!N43</f>
        <v>0</v>
      </c>
    </row>
    <row r="28" spans="1:14" ht="11.25" hidden="1" outlineLevel="1">
      <c r="A28" s="83" t="s">
        <v>331</v>
      </c>
      <c r="B28" s="55">
        <f>Накладные!$B10</f>
        <v>0</v>
      </c>
      <c r="C28" s="55">
        <f>Накладные!$B10</f>
        <v>0</v>
      </c>
      <c r="D28" s="55">
        <f>Накладные!$B10</f>
        <v>0</v>
      </c>
      <c r="E28" s="55">
        <f>Накладные!$B10</f>
        <v>0</v>
      </c>
      <c r="F28" s="55">
        <f>Накладные!$B10</f>
        <v>0</v>
      </c>
      <c r="G28" s="55">
        <f>Накладные!$B10</f>
        <v>0</v>
      </c>
      <c r="H28" s="55">
        <f>Накладные!$B10</f>
        <v>0</v>
      </c>
      <c r="I28" s="55">
        <f>Накладные!$B10</f>
        <v>0</v>
      </c>
      <c r="J28" s="55">
        <f>Накладные!$B10</f>
        <v>0</v>
      </c>
      <c r="K28" s="55">
        <f>Накладные!$B10</f>
        <v>0</v>
      </c>
      <c r="L28" s="55">
        <f>Накладные!$B10</f>
        <v>0</v>
      </c>
      <c r="M28" s="55">
        <f>Накладные!$B10</f>
        <v>0</v>
      </c>
      <c r="N28" s="55">
        <f>Накладные!$B10</f>
        <v>0</v>
      </c>
    </row>
    <row r="29" spans="1:14" ht="11.25" hidden="1" outlineLevel="1">
      <c r="A29" s="83" t="s">
        <v>348</v>
      </c>
      <c r="B29" s="11">
        <f>'Пл.Вып.Пр.'!B36</f>
        <v>0</v>
      </c>
      <c r="C29" s="11">
        <f>'Пл.Вып.Пр.'!C36</f>
        <v>0</v>
      </c>
      <c r="D29" s="11">
        <f>'Пл.Вып.Пр.'!D36</f>
        <v>0</v>
      </c>
      <c r="E29" s="11">
        <f>'Пл.Вып.Пр.'!E36</f>
        <v>0</v>
      </c>
      <c r="F29" s="11">
        <f>'Пл.Вып.Пр.'!F36</f>
        <v>0</v>
      </c>
      <c r="G29" s="11">
        <f>'Пл.Вып.Пр.'!G36</f>
        <v>0</v>
      </c>
      <c r="H29" s="11">
        <f>'Пл.Вып.Пр.'!H36</f>
        <v>0</v>
      </c>
      <c r="I29" s="11">
        <f>'Пл.Вып.Пр.'!I36</f>
        <v>0</v>
      </c>
      <c r="J29" s="11">
        <f>'Пл.Вып.Пр.'!J36</f>
        <v>0</v>
      </c>
      <c r="K29" s="11">
        <f>'Пл.Вып.Пр.'!K36</f>
        <v>0</v>
      </c>
      <c r="L29" s="11">
        <f>'Пл.Вып.Пр.'!L36</f>
        <v>0</v>
      </c>
      <c r="M29" s="11">
        <f>'Пл.Вып.Пр.'!M36</f>
        <v>0</v>
      </c>
      <c r="N29" s="11">
        <f>'Пл.Вып.Пр.'!N36</f>
        <v>0</v>
      </c>
    </row>
    <row r="30" spans="1:14" ht="11.25" hidden="1" outlineLevel="1">
      <c r="A30" s="83" t="s">
        <v>333</v>
      </c>
      <c r="B30" s="55">
        <f>Накладные!$B$19</f>
        <v>0</v>
      </c>
      <c r="C30" s="55">
        <f>Накладные!$B$19</f>
        <v>0</v>
      </c>
      <c r="D30" s="55">
        <f>Накладные!$B$19</f>
        <v>0</v>
      </c>
      <c r="E30" s="55">
        <f>Накладные!$B$19</f>
        <v>0</v>
      </c>
      <c r="F30" s="55">
        <f>Накладные!$B$19</f>
        <v>0</v>
      </c>
      <c r="G30" s="55">
        <f>Накладные!$B$19</f>
        <v>0</v>
      </c>
      <c r="H30" s="55">
        <f>Накладные!$B$19</f>
        <v>0</v>
      </c>
      <c r="I30" s="55">
        <f>Накладные!$B$19</f>
        <v>0</v>
      </c>
      <c r="J30" s="55">
        <f>Накладные!$B$19</f>
        <v>0</v>
      </c>
      <c r="K30" s="55">
        <f>Накладные!$B$19</f>
        <v>0</v>
      </c>
      <c r="L30" s="55">
        <f>Накладные!$B$19</f>
        <v>0</v>
      </c>
      <c r="M30" s="55">
        <f>Накладные!$B$19</f>
        <v>0</v>
      </c>
      <c r="N30" s="55">
        <f>Накладные!$B$19</f>
        <v>0</v>
      </c>
    </row>
    <row r="31" spans="1:14" ht="11.25" collapsed="1">
      <c r="A31" s="9" t="s">
        <v>349</v>
      </c>
      <c r="B31" s="29">
        <f>(B27*B28)+(B29*B30)</f>
        <v>0</v>
      </c>
      <c r="C31" s="29">
        <f aca="true" t="shared" si="6" ref="C31:L31">(C27*C28)+(C29*C30)</f>
        <v>0</v>
      </c>
      <c r="D31" s="29">
        <f t="shared" si="6"/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  <c r="J31" s="29">
        <f t="shared" si="6"/>
        <v>0</v>
      </c>
      <c r="K31" s="29">
        <f t="shared" si="6"/>
        <v>0</v>
      </c>
      <c r="L31" s="29">
        <f t="shared" si="6"/>
        <v>0</v>
      </c>
      <c r="M31" s="29">
        <f>(M27*M28)+(M29*M30)</f>
        <v>0</v>
      </c>
      <c r="N31" s="29">
        <f>(N27*N28)+(N29*N30)</f>
        <v>0</v>
      </c>
    </row>
    <row r="32" spans="1:14" ht="11.25">
      <c r="A32" s="2" t="s">
        <v>350</v>
      </c>
      <c r="B32" s="33" t="e">
        <f>(Накладные!$B$25+Накладные!$B$26+Накладные!$B$27+Накладные!$B$28+Накладные!$B$29+Накладные!$B$30+Накладные!$B$31+Накладные!$B$32+Накладные!$B$33)*'Пл.Опл.Пер.'!B43/('Пл.Опл.Пер.'!B$7+'Пл.Опл.Пер.'!B$19+'Пл.Опл.Пер.'!B$31+'Пл.Опл.Пер.'!B$43+'Пл.Опл.Пер.'!B$55+'Пл.Опл.Пер.'!B$67)+Накладные!$E$38+Накладные!$E$40+Накладные!$E$36</f>
        <v>#DIV/0!</v>
      </c>
      <c r="C32" s="33" t="e">
        <f>(Накладные!$B$25+Накладные!$B$26+Накладные!$B$27+Накладные!$B$28+Накладные!$B$29+Накладные!$B$30+Накладные!$B$31+Накладные!$B$32+Накладные!$B$33)*'Пл.Опл.Пер.'!C43/('Пл.Опл.Пер.'!C$7+'Пл.Опл.Пер.'!C$19+'Пл.Опл.Пер.'!C$31+'Пл.Опл.Пер.'!C$43+'Пл.Опл.Пер.'!C$55+'Пл.Опл.Пер.'!C$67)+Накладные!$E$38+Накладные!$E$40+Накладные!$E$36</f>
        <v>#DIV/0!</v>
      </c>
      <c r="D32" s="33" t="e">
        <f>(Накладные!$B$25+Накладные!$B$26+Накладные!$B$27+Накладные!$B$28+Накладные!$B$29+Накладные!$B$30+Накладные!$B$31+Накладные!$B$32+Накладные!$B$33)*'Пл.Опл.Пер.'!D43/('Пл.Опл.Пер.'!D$7+'Пл.Опл.Пер.'!D$19+'Пл.Опл.Пер.'!D$31+'Пл.Опл.Пер.'!D$43+'Пл.Опл.Пер.'!D$55+'Пл.Опл.Пер.'!D$67)+Накладные!$E$38+Накладные!$E$40+Накладные!$E$36</f>
        <v>#DIV/0!</v>
      </c>
      <c r="E32" s="33" t="e">
        <f>(Накладные!$B$25+Накладные!$B$26+Накладные!$B$27+Накладные!$B$28+Накладные!$B$29+Накладные!$B$30+Накладные!$B$31+Накладные!$B$32+Накладные!$B$33)*'Пл.Опл.Пер.'!E43/('Пл.Опл.Пер.'!E$7+'Пл.Опл.Пер.'!E$19+'Пл.Опл.Пер.'!E$31+'Пл.Опл.Пер.'!E$43+'Пл.Опл.Пер.'!E$55+'Пл.Опл.Пер.'!E$67)+Накладные!$E$38+Накладные!$E$40+Накладные!$E$36</f>
        <v>#DIV/0!</v>
      </c>
      <c r="F32" s="33" t="e">
        <f>(Накладные!$B$25+Накладные!$B$26+Накладные!$B$27+Накладные!$B$28+Накладные!$B$29+Накладные!$B$30+Накладные!$B$31+Накладные!$B$32+Накладные!$B$33)*'Пл.Опл.Пер.'!F43/('Пл.Опл.Пер.'!F$7+'Пл.Опл.Пер.'!F$19+'Пл.Опл.Пер.'!F$31+'Пл.Опл.Пер.'!F$43+'Пл.Опл.Пер.'!F$55+'Пл.Опл.Пер.'!F$67)+Накладные!$E$38+Накладные!$E$40+Накладные!$E$36</f>
        <v>#DIV/0!</v>
      </c>
      <c r="G32" s="33" t="e">
        <f>(Накладные!$B$25+Накладные!$B$26+Накладные!$B$27+Накладные!$B$28+Накладные!$B$29+Накладные!$B$30+Накладные!$B$31+Накладные!$B$32+Накладные!$B$33)*'Пл.Опл.Пер.'!G43/('Пл.Опл.Пер.'!G$7+'Пл.Опл.Пер.'!G$19+'Пл.Опл.Пер.'!G$31+'Пл.Опл.Пер.'!G$43+'Пл.Опл.Пер.'!G$55+'Пл.Опл.Пер.'!G$67)+Накладные!$E$38+Накладные!$E$40+Накладные!$E$36</f>
        <v>#DIV/0!</v>
      </c>
      <c r="H32" s="33" t="e">
        <f>(Накладные!$B$25+Накладные!$B$26+Накладные!$B$27+Накладные!$B$28+Накладные!$B$29+Накладные!$B$30+Накладные!$B$31+Накладные!$B$32+Накладные!$B$33)*'Пл.Опл.Пер.'!H43/('Пл.Опл.Пер.'!H$7+'Пл.Опл.Пер.'!H$19+'Пл.Опл.Пер.'!H$31+'Пл.Опл.Пер.'!H$43+'Пл.Опл.Пер.'!H$55+'Пл.Опл.Пер.'!H$67)+Накладные!$E$38+Накладные!$E$40+Накладные!$E$36</f>
        <v>#DIV/0!</v>
      </c>
      <c r="I32" s="33" t="e">
        <f>(Накладные!$B$25+Накладные!$B$26+Накладные!$B$27+Накладные!$B$28+Накладные!$B$29+Накладные!$B$30+Накладные!$B$31+Накладные!$B$32+Накладные!$B$33)*'Пл.Опл.Пер.'!I43/('Пл.Опл.Пер.'!I$7+'Пл.Опл.Пер.'!I$19+'Пл.Опл.Пер.'!I$31+'Пл.Опл.Пер.'!I$43+'Пл.Опл.Пер.'!I$55+'Пл.Опл.Пер.'!I$67)+Накладные!$E$38+Накладные!$E$40+Накладные!$E$36</f>
        <v>#DIV/0!</v>
      </c>
      <c r="J32" s="33" t="e">
        <f>(Накладные!$B$25+Накладные!$B$26+Накладные!$B$27+Накладные!$B$28+Накладные!$B$29+Накладные!$B$30+Накладные!$B$31+Накладные!$B$32+Накладные!$B$33)*'Пл.Опл.Пер.'!J43/('Пл.Опл.Пер.'!J$7+'Пл.Опл.Пер.'!J$19+'Пл.Опл.Пер.'!J$31+'Пл.Опл.Пер.'!J$43+'Пл.Опл.Пер.'!J$55+'Пл.Опл.Пер.'!J$67)+Накладные!$E$38+Накладные!$E$40+Накладные!$E$36</f>
        <v>#DIV/0!</v>
      </c>
      <c r="K32" s="33" t="e">
        <f>(Накладные!$B$25+Накладные!$B$26+Накладные!$B$27+Накладные!$B$28+Накладные!$B$29+Накладные!$B$30+Накладные!$B$31+Накладные!$B$32+Накладные!$B$33)*'Пл.Опл.Пер.'!K43/('Пл.Опл.Пер.'!K$7+'Пл.Опл.Пер.'!K$19+'Пл.Опл.Пер.'!K$31+'Пл.Опл.Пер.'!K$43+'Пл.Опл.Пер.'!K$55+'Пл.Опл.Пер.'!K$67)+Накладные!$E$38+Накладные!$E$40+Накладные!$E$36</f>
        <v>#DIV/0!</v>
      </c>
      <c r="L32" s="33" t="e">
        <f>(Накладные!$B$25+Накладные!$B$26+Накладные!$B$27+Накладные!$B$28+Накладные!$B$29+Накладные!$B$30+Накладные!$B$31+Накладные!$B$32+Накладные!$B$33)*'Пл.Опл.Пер.'!L43/('Пл.Опл.Пер.'!L$7+'Пл.Опл.Пер.'!L$19+'Пл.Опл.Пер.'!L$31+'Пл.Опл.Пер.'!L$43+'Пл.Опл.Пер.'!L$55+'Пл.Опл.Пер.'!L$67)+Накладные!$E$38+Накладные!$E$40+Накладные!$E$36</f>
        <v>#DIV/0!</v>
      </c>
      <c r="M32" s="33" t="e">
        <f>(Накладные!$B$25+Накладные!$B$26+Накладные!$B$27+Накладные!$B$28+Накладные!$B$29+Накладные!$B$30+Накладные!$B$31+Накладные!$B$32+Накладные!$B$33)*'Пл.Опл.Пер.'!M43/('Пл.Опл.Пер.'!M$7+'Пл.Опл.Пер.'!M$19+'Пл.Опл.Пер.'!M$31+'Пл.Опл.Пер.'!M$43+'Пл.Опл.Пер.'!M$55+'Пл.Опл.Пер.'!M$67)+Накладные!$E$38+Накладные!$E$40+Накладные!$E$36</f>
        <v>#DIV/0!</v>
      </c>
      <c r="N32" s="33" t="e">
        <f>SUM(B32:M32)</f>
        <v>#DIV/0!</v>
      </c>
    </row>
    <row r="33" spans="1:14" ht="11.25">
      <c r="A33" s="76" t="s">
        <v>351</v>
      </c>
      <c r="B33" s="77" t="e">
        <f aca="true" t="shared" si="7" ref="B33:N33">B31+B32</f>
        <v>#DIV/0!</v>
      </c>
      <c r="C33" s="77" t="e">
        <f t="shared" si="7"/>
        <v>#DIV/0!</v>
      </c>
      <c r="D33" s="77" t="e">
        <f t="shared" si="7"/>
        <v>#DIV/0!</v>
      </c>
      <c r="E33" s="77" t="e">
        <f t="shared" si="7"/>
        <v>#DIV/0!</v>
      </c>
      <c r="F33" s="77" t="e">
        <f t="shared" si="7"/>
        <v>#DIV/0!</v>
      </c>
      <c r="G33" s="77" t="e">
        <f t="shared" si="7"/>
        <v>#DIV/0!</v>
      </c>
      <c r="H33" s="77" t="e">
        <f t="shared" si="7"/>
        <v>#DIV/0!</v>
      </c>
      <c r="I33" s="77" t="e">
        <f t="shared" si="7"/>
        <v>#DIV/0!</v>
      </c>
      <c r="J33" s="77" t="e">
        <f t="shared" si="7"/>
        <v>#DIV/0!</v>
      </c>
      <c r="K33" s="77" t="e">
        <f t="shared" si="7"/>
        <v>#DIV/0!</v>
      </c>
      <c r="L33" s="77" t="e">
        <f t="shared" si="7"/>
        <v>#DIV/0!</v>
      </c>
      <c r="M33" s="77" t="e">
        <f t="shared" si="7"/>
        <v>#DIV/0!</v>
      </c>
      <c r="N33" s="77" t="e">
        <f t="shared" si="7"/>
        <v>#DIV/0!</v>
      </c>
    </row>
    <row r="34" spans="1:14" ht="12" thickBot="1">
      <c r="A34" s="30" t="s">
        <v>202</v>
      </c>
      <c r="B34" s="78" t="e">
        <f>B27*Накладные!$C$10+B29*Накладные!$C$19+Накладные!$E$37+Накладные!$E$39+Накладные!$E$41+'Пл.Опл.Пер.'!B$43/('Пл.Опл.Пер.'!B$7+'Пл.Опл.Пер.'!B$19+'Пл.Опл.Пер.'!B$31+'Пл.Опл.Пер.'!B$43+'Пл.Опл.Пер.'!B$55+'Пл.Опл.Пер.'!B$67)*SUM(Накладные!$C$25:$C$33)</f>
        <v>#DIV/0!</v>
      </c>
      <c r="C34" s="78" t="e">
        <f>C27*Накладные!$C$10+C29*Накладные!$C$19+Накладные!$E$37+Накладные!$E$39+Накладные!$E$41+'Пл.Опл.Пер.'!C$43/('Пл.Опл.Пер.'!C$7+'Пл.Опл.Пер.'!C$19+'Пл.Опл.Пер.'!C$31+'Пл.Опл.Пер.'!C$43+'Пл.Опл.Пер.'!C$55+'Пл.Опл.Пер.'!C$67)*SUM(Накладные!$C$25:$C$33)</f>
        <v>#DIV/0!</v>
      </c>
      <c r="D34" s="78" t="e">
        <f>D27*Накладные!$C$10+D29*Накладные!$C$19+Накладные!$E$37+Накладные!$E$39+Накладные!$E$41+'Пл.Опл.Пер.'!D$43/('Пл.Опл.Пер.'!D$7+'Пл.Опл.Пер.'!D$19+'Пл.Опл.Пер.'!D$31+'Пл.Опл.Пер.'!D$43+'Пл.Опл.Пер.'!D$55+'Пл.Опл.Пер.'!D$67)*SUM(Накладные!$C$25:$C$33)</f>
        <v>#DIV/0!</v>
      </c>
      <c r="E34" s="78" t="e">
        <f>E27*Накладные!$C$10+E29*Накладные!$C$19+Накладные!$E$37+Накладные!$E$39+Накладные!$E$41+'Пл.Опл.Пер.'!E$43/('Пл.Опл.Пер.'!E$7+'Пл.Опл.Пер.'!E$19+'Пл.Опл.Пер.'!E$31+'Пл.Опл.Пер.'!E$43+'Пл.Опл.Пер.'!E$55+'Пл.Опл.Пер.'!E$67)*SUM(Накладные!$C$25:$C$33)</f>
        <v>#DIV/0!</v>
      </c>
      <c r="F34" s="78" t="e">
        <f>F27*Накладные!$C$10+F29*Накладные!$C$19+Накладные!$E$37+Накладные!$E$39+Накладные!$E$41+'Пл.Опл.Пер.'!F$43/('Пл.Опл.Пер.'!F$7+'Пл.Опл.Пер.'!F$19+'Пл.Опл.Пер.'!F$31+'Пл.Опл.Пер.'!F$43+'Пл.Опл.Пер.'!F$55+'Пл.Опл.Пер.'!F$67)*SUM(Накладные!$C$25:$C$33)</f>
        <v>#DIV/0!</v>
      </c>
      <c r="G34" s="78" t="e">
        <f>G27*Накладные!$C$10+G29*Накладные!$C$19+Накладные!$E$37+Накладные!$E$39+Накладные!$E$41+'Пл.Опл.Пер.'!G$43/('Пл.Опл.Пер.'!G$7+'Пл.Опл.Пер.'!G$19+'Пл.Опл.Пер.'!G$31+'Пл.Опл.Пер.'!G$43+'Пл.Опл.Пер.'!G$55+'Пл.Опл.Пер.'!G$67)*SUM(Накладные!$C$25:$C$33)</f>
        <v>#DIV/0!</v>
      </c>
      <c r="H34" s="78" t="e">
        <f>H27*Накладные!$C$10+H29*Накладные!$C$19+Накладные!$E$37+Накладные!$E$39+Накладные!$E$41+'Пл.Опл.Пер.'!H$43/('Пл.Опл.Пер.'!H$7+'Пл.Опл.Пер.'!H$19+'Пл.Опл.Пер.'!H$31+'Пл.Опл.Пер.'!H$43+'Пл.Опл.Пер.'!H$55+'Пл.Опл.Пер.'!H$67)*SUM(Накладные!$C$25:$C$33)</f>
        <v>#DIV/0!</v>
      </c>
      <c r="I34" s="78" t="e">
        <f>I27*Накладные!$C$10+I29*Накладные!$C$19+Накладные!$E$37+Накладные!$E$39+Накладные!$E$41+'Пл.Опл.Пер.'!I$43/('Пл.Опл.Пер.'!I$7+'Пл.Опл.Пер.'!I$19+'Пл.Опл.Пер.'!I$31+'Пл.Опл.Пер.'!I$43+'Пл.Опл.Пер.'!I$55+'Пл.Опл.Пер.'!I$67)*SUM(Накладные!$C$25:$C$33)</f>
        <v>#DIV/0!</v>
      </c>
      <c r="J34" s="78" t="e">
        <f>J27*Накладные!$C$10+J29*Накладные!$C$19+Накладные!$E$37+Накладные!$E$39+Накладные!$E$41+'Пл.Опл.Пер.'!J$43/('Пл.Опл.Пер.'!J$7+'Пл.Опл.Пер.'!J$19+'Пл.Опл.Пер.'!J$31+'Пл.Опл.Пер.'!J$43+'Пл.Опл.Пер.'!J$55+'Пл.Опл.Пер.'!J$67)*SUM(Накладные!$C$25:$C$33)</f>
        <v>#DIV/0!</v>
      </c>
      <c r="K34" s="78" t="e">
        <f>K27*Накладные!$C$10+K29*Накладные!$C$19+Накладные!$E$37+Накладные!$E$39+Накладные!$E$41+'Пл.Опл.Пер.'!K$43/('Пл.Опл.Пер.'!K$7+'Пл.Опл.Пер.'!K$19+'Пл.Опл.Пер.'!K$31+'Пл.Опл.Пер.'!K$43+'Пл.Опл.Пер.'!K$55+'Пл.Опл.Пер.'!K$67)*SUM(Накладные!$C$25:$C$33)</f>
        <v>#DIV/0!</v>
      </c>
      <c r="L34" s="78" t="e">
        <f>L27*Накладные!$C$10+L29*Накладные!$C$19+Накладные!$E$37+Накладные!$E$39+Накладные!$E$41+'Пл.Опл.Пер.'!L$43/('Пл.Опл.Пер.'!L$7+'Пл.Опл.Пер.'!L$19+'Пл.Опл.Пер.'!L$31+'Пл.Опл.Пер.'!L$43+'Пл.Опл.Пер.'!L$55+'Пл.Опл.Пер.'!L$67)*SUM(Накладные!$C$25:$C$33)</f>
        <v>#DIV/0!</v>
      </c>
      <c r="M34" s="78" t="e">
        <f>M27*Накладные!$C$10+M29*Накладные!$C$19+Накладные!$E$37+Накладные!$E$39+Накладные!$E$41+'Пл.Опл.Пер.'!M$43/('Пл.Опл.Пер.'!M$7+'Пл.Опл.Пер.'!M$19+'Пл.Опл.Пер.'!M$31+'Пл.Опл.Пер.'!M$43+'Пл.Опл.Пер.'!M$55+'Пл.Опл.Пер.'!M$67)*SUM(Накладные!$C$25:$C$33)</f>
        <v>#DIV/0!</v>
      </c>
      <c r="N34" s="86" t="e">
        <f>SUM(B34:M34)</f>
        <v>#DIV/0!</v>
      </c>
    </row>
    <row r="35" spans="1:14" ht="11.25" hidden="1" outlineLevel="1">
      <c r="A35" s="2" t="s">
        <v>352</v>
      </c>
      <c r="B35" s="11">
        <f>'Пл.Опл.Пер.'!B55</f>
        <v>0</v>
      </c>
      <c r="C35" s="11">
        <f>'Пл.Опл.Пер.'!C55</f>
        <v>0</v>
      </c>
      <c r="D35" s="11">
        <f>'Пл.Опл.Пер.'!D55</f>
        <v>0</v>
      </c>
      <c r="E35" s="11">
        <f>'Пл.Опл.Пер.'!E55</f>
        <v>0</v>
      </c>
      <c r="F35" s="11">
        <f>'Пл.Опл.Пер.'!F55</f>
        <v>0</v>
      </c>
      <c r="G35" s="11">
        <f>'Пл.Опл.Пер.'!G55</f>
        <v>0</v>
      </c>
      <c r="H35" s="11">
        <f>'Пл.Опл.Пер.'!H55</f>
        <v>0</v>
      </c>
      <c r="I35" s="11">
        <f>'Пл.Опл.Пер.'!I55</f>
        <v>0</v>
      </c>
      <c r="J35" s="11">
        <f>'Пл.Опл.Пер.'!J55</f>
        <v>0</v>
      </c>
      <c r="K35" s="11">
        <f>'Пл.Опл.Пер.'!K55</f>
        <v>0</v>
      </c>
      <c r="L35" s="11">
        <f>'Пл.Опл.Пер.'!L55</f>
        <v>0</v>
      </c>
      <c r="M35" s="11">
        <f>'Пл.Опл.Пер.'!M55</f>
        <v>0</v>
      </c>
      <c r="N35" s="11">
        <f>'Пл.Опл.Пер.'!N55</f>
        <v>0</v>
      </c>
    </row>
    <row r="36" spans="1:14" ht="11.25" hidden="1" outlineLevel="1">
      <c r="A36" s="83" t="s">
        <v>331</v>
      </c>
      <c r="B36" s="55">
        <f>Накладные!$B11</f>
        <v>0</v>
      </c>
      <c r="C36" s="55">
        <f>Накладные!$B11</f>
        <v>0</v>
      </c>
      <c r="D36" s="55">
        <f>Накладные!$B11</f>
        <v>0</v>
      </c>
      <c r="E36" s="55">
        <f>Накладные!$B11</f>
        <v>0</v>
      </c>
      <c r="F36" s="55">
        <f>Накладные!$B11</f>
        <v>0</v>
      </c>
      <c r="G36" s="55">
        <f>Накладные!$B11</f>
        <v>0</v>
      </c>
      <c r="H36" s="55">
        <f>Накладные!$B11</f>
        <v>0</v>
      </c>
      <c r="I36" s="55">
        <f>Накладные!$B11</f>
        <v>0</v>
      </c>
      <c r="J36" s="55">
        <f>Накладные!$B11</f>
        <v>0</v>
      </c>
      <c r="K36" s="55">
        <f>Накладные!$B11</f>
        <v>0</v>
      </c>
      <c r="L36" s="55">
        <f>Накладные!$B11</f>
        <v>0</v>
      </c>
      <c r="M36" s="55">
        <f>Накладные!$B11</f>
        <v>0</v>
      </c>
      <c r="N36" s="55">
        <f>Накладные!$B11</f>
        <v>0</v>
      </c>
    </row>
    <row r="37" spans="1:14" ht="11.25" hidden="1" outlineLevel="1">
      <c r="A37" s="83" t="s">
        <v>353</v>
      </c>
      <c r="B37" s="11">
        <f>'Пл.Вып.Пр.'!B45</f>
        <v>0</v>
      </c>
      <c r="C37" s="11">
        <f>'Пл.Вып.Пр.'!C45</f>
        <v>0</v>
      </c>
      <c r="D37" s="11">
        <f>'Пл.Вып.Пр.'!D45</f>
        <v>0</v>
      </c>
      <c r="E37" s="11">
        <f>'Пл.Вып.Пр.'!E45</f>
        <v>0</v>
      </c>
      <c r="F37" s="11">
        <f>'Пл.Вып.Пр.'!F45</f>
        <v>0</v>
      </c>
      <c r="G37" s="11">
        <f>'Пл.Вып.Пр.'!G45</f>
        <v>0</v>
      </c>
      <c r="H37" s="11">
        <f>'Пл.Вып.Пр.'!H45</f>
        <v>0</v>
      </c>
      <c r="I37" s="11">
        <f>'Пл.Вып.Пр.'!I45</f>
        <v>0</v>
      </c>
      <c r="J37" s="11">
        <f>'Пл.Вып.Пр.'!J45</f>
        <v>0</v>
      </c>
      <c r="K37" s="11">
        <f>'Пл.Вып.Пр.'!K45</f>
        <v>0</v>
      </c>
      <c r="L37" s="11">
        <f>'Пл.Вып.Пр.'!L45</f>
        <v>0</v>
      </c>
      <c r="M37" s="11">
        <f>'Пл.Вып.Пр.'!M45</f>
        <v>0</v>
      </c>
      <c r="N37" s="11">
        <f>'Пл.Вып.Пр.'!N45</f>
        <v>0</v>
      </c>
    </row>
    <row r="38" spans="1:14" ht="11.25" hidden="1" outlineLevel="1">
      <c r="A38" s="83" t="s">
        <v>333</v>
      </c>
      <c r="B38" s="55">
        <f>Накладные!$B$20</f>
        <v>0</v>
      </c>
      <c r="C38" s="55">
        <f>Накладные!$B$20</f>
        <v>0</v>
      </c>
      <c r="D38" s="55">
        <f>Накладные!$B$20</f>
        <v>0</v>
      </c>
      <c r="E38" s="55">
        <f>Накладные!$B$20</f>
        <v>0</v>
      </c>
      <c r="F38" s="55">
        <f>Накладные!$B$20</f>
        <v>0</v>
      </c>
      <c r="G38" s="55">
        <f>Накладные!$B$20</f>
        <v>0</v>
      </c>
      <c r="H38" s="55">
        <f>Накладные!$B$20</f>
        <v>0</v>
      </c>
      <c r="I38" s="55">
        <f>Накладные!$B$20</f>
        <v>0</v>
      </c>
      <c r="J38" s="55">
        <f>Накладные!$B$20</f>
        <v>0</v>
      </c>
      <c r="K38" s="55">
        <f>Накладные!$B$20</f>
        <v>0</v>
      </c>
      <c r="L38" s="55">
        <f>Накладные!$B$20</f>
        <v>0</v>
      </c>
      <c r="M38" s="55">
        <f>Накладные!$B$20</f>
        <v>0</v>
      </c>
      <c r="N38" s="55">
        <f>Накладные!$B$20</f>
        <v>0</v>
      </c>
    </row>
    <row r="39" spans="1:14" ht="11.25" collapsed="1">
      <c r="A39" s="9" t="s">
        <v>354</v>
      </c>
      <c r="B39" s="29">
        <f>(B35*B36)+(B37*B38)</f>
        <v>0</v>
      </c>
      <c r="C39" s="29">
        <f aca="true" t="shared" si="8" ref="C39:L39">(C35*C36)+(C37*C38)</f>
        <v>0</v>
      </c>
      <c r="D39" s="29">
        <f t="shared" si="8"/>
        <v>0</v>
      </c>
      <c r="E39" s="29">
        <f t="shared" si="8"/>
        <v>0</v>
      </c>
      <c r="F39" s="29">
        <f t="shared" si="8"/>
        <v>0</v>
      </c>
      <c r="G39" s="29">
        <f t="shared" si="8"/>
        <v>0</v>
      </c>
      <c r="H39" s="29">
        <f t="shared" si="8"/>
        <v>0</v>
      </c>
      <c r="I39" s="29">
        <f t="shared" si="8"/>
        <v>0</v>
      </c>
      <c r="J39" s="29">
        <f t="shared" si="8"/>
        <v>0</v>
      </c>
      <c r="K39" s="29">
        <f t="shared" si="8"/>
        <v>0</v>
      </c>
      <c r="L39" s="29">
        <f t="shared" si="8"/>
        <v>0</v>
      </c>
      <c r="M39" s="29">
        <f>(M35*M36)+(M37*M38)</f>
        <v>0</v>
      </c>
      <c r="N39" s="29">
        <f>(N35*N36)+(N37*N38)</f>
        <v>0</v>
      </c>
    </row>
    <row r="40" spans="1:14" ht="11.25">
      <c r="A40" s="2" t="s">
        <v>355</v>
      </c>
      <c r="B40" s="33" t="e">
        <f>(Накладные!$B$25+Накладные!$B$26+Накладные!$B$27+Накладные!$B$28+Накладные!$B$29+Накладные!$B$30+Накладные!$B$31+Накладные!$B$32+Накладные!$B$33)*'Пл.Опл.Пер.'!B55/('Пл.Опл.Пер.'!B$7+'Пл.Опл.Пер.'!B$19+'Пл.Опл.Пер.'!B$31+'Пл.Опл.Пер.'!B$43+'Пл.Опл.Пер.'!B$55+'Пл.Опл.Пер.'!B$67)+Накладные!$F$38+Накладные!$F$40+Накладные!$F$36</f>
        <v>#DIV/0!</v>
      </c>
      <c r="C40" s="33" t="e">
        <f>(Накладные!$B$25+Накладные!$B$26+Накладные!$B$27+Накладные!$B$28+Накладные!$B$29+Накладные!$B$30+Накладные!$B$31+Накладные!$B$32+Накладные!$B$33)*'Пл.Опл.Пер.'!C55/('Пл.Опл.Пер.'!C$7+'Пл.Опл.Пер.'!C$19+'Пл.Опл.Пер.'!C$31+'Пл.Опл.Пер.'!C$43+'Пл.Опл.Пер.'!C$55+'Пл.Опл.Пер.'!C$67)+Накладные!$F$38+Накладные!$F$40+Накладные!$F$36</f>
        <v>#DIV/0!</v>
      </c>
      <c r="D40" s="33" t="e">
        <f>(Накладные!$B$25+Накладные!$B$26+Накладные!$B$27+Накладные!$B$28+Накладные!$B$29+Накладные!$B$30+Накладные!$B$31+Накладные!$B$32+Накладные!$B$33)*'Пл.Опл.Пер.'!D55/('Пл.Опл.Пер.'!D$7+'Пл.Опл.Пер.'!D$19+'Пл.Опл.Пер.'!D$31+'Пл.Опл.Пер.'!D$43+'Пл.Опл.Пер.'!D$55+'Пл.Опл.Пер.'!D$67)+Накладные!$F$38+Накладные!$F$40+Накладные!$F$36</f>
        <v>#DIV/0!</v>
      </c>
      <c r="E40" s="33" t="e">
        <f>(Накладные!$B$25+Накладные!$B$26+Накладные!$B$27+Накладные!$B$28+Накладные!$B$29+Накладные!$B$30+Накладные!$B$31+Накладные!$B$32+Накладные!$B$33)*'Пл.Опл.Пер.'!E55/('Пл.Опл.Пер.'!E$7+'Пл.Опл.Пер.'!E$19+'Пл.Опл.Пер.'!E$31+'Пл.Опл.Пер.'!E$43+'Пл.Опл.Пер.'!E$55+'Пл.Опл.Пер.'!E$67)+Накладные!$F$38+Накладные!$F$40+Накладные!$F$36</f>
        <v>#DIV/0!</v>
      </c>
      <c r="F40" s="33" t="e">
        <f>(Накладные!$B$25+Накладные!$B$26+Накладные!$B$27+Накладные!$B$28+Накладные!$B$29+Накладные!$B$30+Накладные!$B$31+Накладные!$B$32+Накладные!$B$33)*'Пл.Опл.Пер.'!F55/('Пл.Опл.Пер.'!F$7+'Пл.Опл.Пер.'!F$19+'Пл.Опл.Пер.'!F$31+'Пл.Опл.Пер.'!F$43+'Пл.Опл.Пер.'!F$55+'Пл.Опл.Пер.'!F$67)+Накладные!$F$38+Накладные!$F$40+Накладные!$F$36</f>
        <v>#DIV/0!</v>
      </c>
      <c r="G40" s="33" t="e">
        <f>(Накладные!$B$25+Накладные!$B$26+Накладные!$B$27+Накладные!$B$28+Накладные!$B$29+Накладные!$B$30+Накладные!$B$31+Накладные!$B$32+Накладные!$B$33)*'Пл.Опл.Пер.'!G55/('Пл.Опл.Пер.'!G$7+'Пл.Опл.Пер.'!G$19+'Пл.Опл.Пер.'!G$31+'Пл.Опл.Пер.'!G$43+'Пл.Опл.Пер.'!G$55+'Пл.Опл.Пер.'!G$67)+Накладные!$F$38+Накладные!$F$40+Накладные!$F$36</f>
        <v>#DIV/0!</v>
      </c>
      <c r="H40" s="33" t="e">
        <f>(Накладные!$B$25+Накладные!$B$26+Накладные!$B$27+Накладные!$B$28+Накладные!$B$29+Накладные!$B$30+Накладные!$B$31+Накладные!$B$32+Накладные!$B$33)*'Пл.Опл.Пер.'!H55/('Пл.Опл.Пер.'!H$7+'Пл.Опл.Пер.'!H$19+'Пл.Опл.Пер.'!H$31+'Пл.Опл.Пер.'!H$43+'Пл.Опл.Пер.'!H$55+'Пл.Опл.Пер.'!H$67)+Накладные!$F$38+Накладные!$F$40+Накладные!$F$36</f>
        <v>#DIV/0!</v>
      </c>
      <c r="I40" s="33" t="e">
        <f>(Накладные!$B$25+Накладные!$B$26+Накладные!$B$27+Накладные!$B$28+Накладные!$B$29+Накладные!$B$30+Накладные!$B$31+Накладные!$B$32+Накладные!$B$33)*'Пл.Опл.Пер.'!I55/('Пл.Опл.Пер.'!I$7+'Пл.Опл.Пер.'!I$19+'Пл.Опл.Пер.'!I$31+'Пл.Опл.Пер.'!I$43+'Пл.Опл.Пер.'!I$55+'Пл.Опл.Пер.'!I$67)+Накладные!$F$38+Накладные!$F$40+Накладные!$F$36</f>
        <v>#DIV/0!</v>
      </c>
      <c r="J40" s="33" t="e">
        <f>(Накладные!$B$25+Накладные!$B$26+Накладные!$B$27+Накладные!$B$28+Накладные!$B$29+Накладные!$B$30+Накладные!$B$31+Накладные!$B$32+Накладные!$B$33)*'Пл.Опл.Пер.'!J55/('Пл.Опл.Пер.'!J$7+'Пл.Опл.Пер.'!J$19+'Пл.Опл.Пер.'!J$31+'Пл.Опл.Пер.'!J$43+'Пл.Опл.Пер.'!J$55+'Пл.Опл.Пер.'!J$67)+Накладные!$F$38+Накладные!$F$40+Накладные!$F$36</f>
        <v>#DIV/0!</v>
      </c>
      <c r="K40" s="33" t="e">
        <f>(Накладные!$B$25+Накладные!$B$26+Накладные!$B$27+Накладные!$B$28+Накладные!$B$29+Накладные!$B$30+Накладные!$B$31+Накладные!$B$32+Накладные!$B$33)*'Пл.Опл.Пер.'!K55/('Пл.Опл.Пер.'!K$7+'Пл.Опл.Пер.'!K$19+'Пл.Опл.Пер.'!K$31+'Пл.Опл.Пер.'!K$43+'Пл.Опл.Пер.'!K$55+'Пл.Опл.Пер.'!K$67)+Накладные!$F$38+Накладные!$F$40+Накладные!$F$36</f>
        <v>#DIV/0!</v>
      </c>
      <c r="L40" s="33" t="e">
        <f>(Накладные!$B$25+Накладные!$B$26+Накладные!$B$27+Накладные!$B$28+Накладные!$B$29+Накладные!$B$30+Накладные!$B$31+Накладные!$B$32+Накладные!$B$33)*'Пл.Опл.Пер.'!L55/('Пл.Опл.Пер.'!L$7+'Пл.Опл.Пер.'!L$19+'Пл.Опл.Пер.'!L$31+'Пл.Опл.Пер.'!L$43+'Пл.Опл.Пер.'!L$55+'Пл.Опл.Пер.'!L$67)+Накладные!$F$38+Накладные!$F$40+Накладные!$F$36</f>
        <v>#DIV/0!</v>
      </c>
      <c r="M40" s="33" t="e">
        <f>(Накладные!$B$25+Накладные!$B$26+Накладные!$B$27+Накладные!$B$28+Накладные!$B$29+Накладные!$B$30+Накладные!$B$31+Накладные!$B$32+Накладные!$B$33)*'Пл.Опл.Пер.'!M55/('Пл.Опл.Пер.'!M$7+'Пл.Опл.Пер.'!M$19+'Пл.Опл.Пер.'!M$31+'Пл.Опл.Пер.'!M$43+'Пл.Опл.Пер.'!M$55+'Пл.Опл.Пер.'!M$67)+Накладные!$F$38+Накладные!$F$40+Накладные!$F$36</f>
        <v>#DIV/0!</v>
      </c>
      <c r="N40" s="33" t="e">
        <f>SUM(B40:M40)</f>
        <v>#DIV/0!</v>
      </c>
    </row>
    <row r="41" spans="1:14" ht="11.25">
      <c r="A41" s="76" t="s">
        <v>356</v>
      </c>
      <c r="B41" s="77" t="e">
        <f aca="true" t="shared" si="9" ref="B41:N41">B39+B40</f>
        <v>#DIV/0!</v>
      </c>
      <c r="C41" s="77" t="e">
        <f t="shared" si="9"/>
        <v>#DIV/0!</v>
      </c>
      <c r="D41" s="77" t="e">
        <f t="shared" si="9"/>
        <v>#DIV/0!</v>
      </c>
      <c r="E41" s="77" t="e">
        <f t="shared" si="9"/>
        <v>#DIV/0!</v>
      </c>
      <c r="F41" s="77" t="e">
        <f t="shared" si="9"/>
        <v>#DIV/0!</v>
      </c>
      <c r="G41" s="77" t="e">
        <f t="shared" si="9"/>
        <v>#DIV/0!</v>
      </c>
      <c r="H41" s="77" t="e">
        <f t="shared" si="9"/>
        <v>#DIV/0!</v>
      </c>
      <c r="I41" s="77" t="e">
        <f t="shared" si="9"/>
        <v>#DIV/0!</v>
      </c>
      <c r="J41" s="77" t="e">
        <f t="shared" si="9"/>
        <v>#DIV/0!</v>
      </c>
      <c r="K41" s="77" t="e">
        <f t="shared" si="9"/>
        <v>#DIV/0!</v>
      </c>
      <c r="L41" s="77" t="e">
        <f t="shared" si="9"/>
        <v>#DIV/0!</v>
      </c>
      <c r="M41" s="77" t="e">
        <f t="shared" si="9"/>
        <v>#DIV/0!</v>
      </c>
      <c r="N41" s="77" t="e">
        <f t="shared" si="9"/>
        <v>#DIV/0!</v>
      </c>
    </row>
    <row r="42" spans="1:14" ht="12" thickBot="1">
      <c r="A42" s="30" t="s">
        <v>202</v>
      </c>
      <c r="B42" s="78" t="e">
        <f>B35*Накладные!$C$11+B37*Накладные!$C$20+Накладные!$F$37+Накладные!$F$39+Накладные!$F$41+'Пл.Опл.Пер.'!B$55/('Пл.Опл.Пер.'!B$7+'Пл.Опл.Пер.'!B$19+'Пл.Опл.Пер.'!B$31+'Пл.Опл.Пер.'!B$43+'Пл.Опл.Пер.'!B$55+'Пл.Опл.Пер.'!B$67)*SUM(Накладные!$C$25:$C$33)</f>
        <v>#DIV/0!</v>
      </c>
      <c r="C42" s="78" t="e">
        <f>C35*Накладные!$C$11+C37*Накладные!$C$20+Накладные!$F$37+Накладные!$F$39+Накладные!$F$41+'Пл.Опл.Пер.'!C$55/('Пл.Опл.Пер.'!C$7+'Пл.Опл.Пер.'!C$19+'Пл.Опл.Пер.'!C$31+'Пл.Опл.Пер.'!C$43+'Пл.Опл.Пер.'!C$55+'Пл.Опл.Пер.'!C$67)*SUM(Накладные!$C$25:$C$33)</f>
        <v>#DIV/0!</v>
      </c>
      <c r="D42" s="78" t="e">
        <f>D35*Накладные!$C$11+D37*Накладные!$C$20+Накладные!$F$37+Накладные!$F$39+Накладные!$F$41+'Пл.Опл.Пер.'!D$55/('Пл.Опл.Пер.'!D$7+'Пл.Опл.Пер.'!D$19+'Пл.Опл.Пер.'!D$31+'Пл.Опл.Пер.'!D$43+'Пл.Опл.Пер.'!D$55+'Пл.Опл.Пер.'!D$67)*SUM(Накладные!$C$25:$C$33)</f>
        <v>#DIV/0!</v>
      </c>
      <c r="E42" s="78" t="e">
        <f>E35*Накладные!$C$11+E37*Накладные!$C$20+Накладные!$F$37+Накладные!$F$39+Накладные!$F$41+'Пл.Опл.Пер.'!E$55/('Пл.Опл.Пер.'!E$7+'Пл.Опл.Пер.'!E$19+'Пл.Опл.Пер.'!E$31+'Пл.Опл.Пер.'!E$43+'Пл.Опл.Пер.'!E$55+'Пл.Опл.Пер.'!E$67)*SUM(Накладные!$C$25:$C$33)</f>
        <v>#DIV/0!</v>
      </c>
      <c r="F42" s="78" t="e">
        <f>F35*Накладные!$C$11+F37*Накладные!$C$20+Накладные!$F$37+Накладные!$F$39+Накладные!$F$41+'Пл.Опл.Пер.'!F$55/('Пл.Опл.Пер.'!F$7+'Пл.Опл.Пер.'!F$19+'Пл.Опл.Пер.'!F$31+'Пл.Опл.Пер.'!F$43+'Пл.Опл.Пер.'!F$55+'Пл.Опл.Пер.'!F$67)*SUM(Накладные!$C$25:$C$33)</f>
        <v>#DIV/0!</v>
      </c>
      <c r="G42" s="78" t="e">
        <f>G35*Накладные!$C$11+G37*Накладные!$C$20+Накладные!$F$37+Накладные!$F$39+Накладные!$F$41+'Пл.Опл.Пер.'!G$55/('Пл.Опл.Пер.'!G$7+'Пл.Опл.Пер.'!G$19+'Пл.Опл.Пер.'!G$31+'Пл.Опл.Пер.'!G$43+'Пл.Опл.Пер.'!G$55+'Пл.Опл.Пер.'!G$67)*SUM(Накладные!$C$25:$C$33)</f>
        <v>#DIV/0!</v>
      </c>
      <c r="H42" s="78" t="e">
        <f>H35*Накладные!$C$11+H37*Накладные!$C$20+Накладные!$F$37+Накладные!$F$39+Накладные!$F$41+'Пл.Опл.Пер.'!H$55/('Пл.Опл.Пер.'!H$7+'Пл.Опл.Пер.'!H$19+'Пл.Опл.Пер.'!H$31+'Пл.Опл.Пер.'!H$43+'Пл.Опл.Пер.'!H$55+'Пл.Опл.Пер.'!H$67)*SUM(Накладные!$C$25:$C$33)</f>
        <v>#DIV/0!</v>
      </c>
      <c r="I42" s="78" t="e">
        <f>I35*Накладные!$C$11+I37*Накладные!$C$20+Накладные!$F$37+Накладные!$F$39+Накладные!$F$41+'Пл.Опл.Пер.'!I$55/('Пл.Опл.Пер.'!I$7+'Пл.Опл.Пер.'!I$19+'Пл.Опл.Пер.'!I$31+'Пл.Опл.Пер.'!I$43+'Пл.Опл.Пер.'!I$55+'Пл.Опл.Пер.'!I$67)*SUM(Накладные!$C$25:$C$33)</f>
        <v>#DIV/0!</v>
      </c>
      <c r="J42" s="78" t="e">
        <f>J35*Накладные!$C$11+J37*Накладные!$C$20+Накладные!$F$37+Накладные!$F$39+Накладные!$F$41+'Пл.Опл.Пер.'!J$55/('Пл.Опл.Пер.'!J$7+'Пл.Опл.Пер.'!J$19+'Пл.Опл.Пер.'!J$31+'Пл.Опл.Пер.'!J$43+'Пл.Опл.Пер.'!J$55+'Пл.Опл.Пер.'!J$67)*SUM(Накладные!$C$25:$C$33)</f>
        <v>#DIV/0!</v>
      </c>
      <c r="K42" s="78" t="e">
        <f>K35*Накладные!$C$11+K37*Накладные!$C$20+Накладные!$F$37+Накладные!$F$39+Накладные!$F$41+'Пл.Опл.Пер.'!K$55/('Пл.Опл.Пер.'!K$7+'Пл.Опл.Пер.'!K$19+'Пл.Опл.Пер.'!K$31+'Пл.Опл.Пер.'!K$43+'Пл.Опл.Пер.'!K$55+'Пл.Опл.Пер.'!K$67)*SUM(Накладные!$C$25:$C$33)</f>
        <v>#DIV/0!</v>
      </c>
      <c r="L42" s="78" t="e">
        <f>L35*Накладные!$C$11+L37*Накладные!$C$20+Накладные!$F$37+Накладные!$F$39+Накладные!$F$41+'Пл.Опл.Пер.'!L$55/('Пл.Опл.Пер.'!L$7+'Пл.Опл.Пер.'!L$19+'Пл.Опл.Пер.'!L$31+'Пл.Опл.Пер.'!L$43+'Пл.Опл.Пер.'!L$55+'Пл.Опл.Пер.'!L$67)*SUM(Накладные!$C$25:$C$33)</f>
        <v>#DIV/0!</v>
      </c>
      <c r="M42" s="78" t="e">
        <f>M35*Накладные!$C$11+M37*Накладные!$C$20+Накладные!$F$37+Накладные!$F$39+Накладные!$F$41+'Пл.Опл.Пер.'!M$55/('Пл.Опл.Пер.'!M$7+'Пл.Опл.Пер.'!M$19+'Пл.Опл.Пер.'!M$31+'Пл.Опл.Пер.'!M$43+'Пл.Опл.Пер.'!M$55+'Пл.Опл.Пер.'!M$67)*SUM(Накладные!$C$25:$C$33)</f>
        <v>#DIV/0!</v>
      </c>
      <c r="N42" s="86" t="e">
        <f>SUM(B42:M42)</f>
        <v>#DIV/0!</v>
      </c>
    </row>
    <row r="43" spans="1:14" ht="11.25" hidden="1" outlineLevel="1">
      <c r="A43" s="2" t="s">
        <v>357</v>
      </c>
      <c r="B43" s="11">
        <f>'Пл.Опл.Пер.'!B67</f>
        <v>0</v>
      </c>
      <c r="C43" s="11">
        <f>'Пл.Опл.Пер.'!C67</f>
        <v>0</v>
      </c>
      <c r="D43" s="11">
        <f>'Пл.Опл.Пер.'!D67</f>
        <v>0</v>
      </c>
      <c r="E43" s="11">
        <f>'Пл.Опл.Пер.'!E67</f>
        <v>0</v>
      </c>
      <c r="F43" s="11">
        <f>'Пл.Опл.Пер.'!F67</f>
        <v>0</v>
      </c>
      <c r="G43" s="11">
        <f>'Пл.Опл.Пер.'!G67</f>
        <v>0</v>
      </c>
      <c r="H43" s="11">
        <f>'Пл.Опл.Пер.'!H67</f>
        <v>0</v>
      </c>
      <c r="I43" s="11">
        <f>'Пл.Опл.Пер.'!I67</f>
        <v>0</v>
      </c>
      <c r="J43" s="11">
        <f>'Пл.Опл.Пер.'!J67</f>
        <v>0</v>
      </c>
      <c r="K43" s="11">
        <f>'Пл.Опл.Пер.'!K67</f>
        <v>0</v>
      </c>
      <c r="L43" s="11">
        <f>'Пл.Опл.Пер.'!L67</f>
        <v>0</v>
      </c>
      <c r="M43" s="11">
        <f>'Пл.Опл.Пер.'!M67</f>
        <v>0</v>
      </c>
      <c r="N43" s="11">
        <f>'Пл.Опл.Пер.'!N67</f>
        <v>0</v>
      </c>
    </row>
    <row r="44" spans="1:14" ht="11.25" hidden="1" outlineLevel="1">
      <c r="A44" s="83" t="s">
        <v>331</v>
      </c>
      <c r="B44" s="55">
        <f>Накладные!$B12</f>
        <v>0</v>
      </c>
      <c r="C44" s="55">
        <f>Накладные!$B12</f>
        <v>0</v>
      </c>
      <c r="D44" s="55">
        <f>Накладные!$B12</f>
        <v>0</v>
      </c>
      <c r="E44" s="55">
        <f>Накладные!$B12</f>
        <v>0</v>
      </c>
      <c r="F44" s="55">
        <f>Накладные!$B12</f>
        <v>0</v>
      </c>
      <c r="G44" s="55">
        <f>Накладные!$B12</f>
        <v>0</v>
      </c>
      <c r="H44" s="55">
        <f>Накладные!$B12</f>
        <v>0</v>
      </c>
      <c r="I44" s="55">
        <f>Накладные!$B12</f>
        <v>0</v>
      </c>
      <c r="J44" s="55">
        <f>Накладные!$B12</f>
        <v>0</v>
      </c>
      <c r="K44" s="55">
        <f>Накладные!$B12</f>
        <v>0</v>
      </c>
      <c r="L44" s="55">
        <f>Накладные!$B12</f>
        <v>0</v>
      </c>
      <c r="M44" s="55">
        <f>Накладные!$B12</f>
        <v>0</v>
      </c>
      <c r="N44" s="55">
        <f>Накладные!$B12</f>
        <v>0</v>
      </c>
    </row>
    <row r="45" spans="1:14" ht="11.25" hidden="1" outlineLevel="1">
      <c r="A45" s="83" t="s">
        <v>358</v>
      </c>
      <c r="B45" s="11">
        <f>'Пл.Вып.Пр.'!B54</f>
        <v>0</v>
      </c>
      <c r="C45" s="11">
        <f>'Пл.Вып.Пр.'!C54</f>
        <v>0</v>
      </c>
      <c r="D45" s="11">
        <f>'Пл.Вып.Пр.'!D54</f>
        <v>0</v>
      </c>
      <c r="E45" s="11">
        <f>'Пл.Вып.Пр.'!E54</f>
        <v>0</v>
      </c>
      <c r="F45" s="11">
        <f>'Пл.Вып.Пр.'!F54</f>
        <v>0</v>
      </c>
      <c r="G45" s="11">
        <f>'Пл.Вып.Пр.'!G54</f>
        <v>0</v>
      </c>
      <c r="H45" s="11">
        <f>'Пл.Вып.Пр.'!H54</f>
        <v>0</v>
      </c>
      <c r="I45" s="11">
        <f>'Пл.Вып.Пр.'!I54</f>
        <v>0</v>
      </c>
      <c r="J45" s="11">
        <f>'Пл.Вып.Пр.'!J54</f>
        <v>0</v>
      </c>
      <c r="K45" s="11">
        <f>'Пл.Вып.Пр.'!K54</f>
        <v>0</v>
      </c>
      <c r="L45" s="11">
        <f>'Пл.Вып.Пр.'!L54</f>
        <v>0</v>
      </c>
      <c r="M45" s="11">
        <f>'Пл.Вып.Пр.'!M54</f>
        <v>0</v>
      </c>
      <c r="N45" s="11">
        <f>'Пл.Вып.Пр.'!N54</f>
        <v>0</v>
      </c>
    </row>
    <row r="46" spans="1:14" ht="11.25" hidden="1" outlineLevel="1">
      <c r="A46" s="83" t="s">
        <v>333</v>
      </c>
      <c r="B46" s="55">
        <f>Накладные!$B$21</f>
        <v>0</v>
      </c>
      <c r="C46" s="55">
        <f>Накладные!$B$21</f>
        <v>0</v>
      </c>
      <c r="D46" s="55">
        <f>Накладные!$B$21</f>
        <v>0</v>
      </c>
      <c r="E46" s="55">
        <f>Накладные!$B$21</f>
        <v>0</v>
      </c>
      <c r="F46" s="55">
        <f>Накладные!$B$21</f>
        <v>0</v>
      </c>
      <c r="G46" s="55">
        <f>Накладные!$B$21</f>
        <v>0</v>
      </c>
      <c r="H46" s="55">
        <f>Накладные!$B$21</f>
        <v>0</v>
      </c>
      <c r="I46" s="55">
        <f>Накладные!$B$21</f>
        <v>0</v>
      </c>
      <c r="J46" s="55">
        <f>Накладные!$B$21</f>
        <v>0</v>
      </c>
      <c r="K46" s="55">
        <f>Накладные!$B$21</f>
        <v>0</v>
      </c>
      <c r="L46" s="55">
        <f>Накладные!$B$21</f>
        <v>0</v>
      </c>
      <c r="M46" s="55">
        <f>Накладные!$B$21</f>
        <v>0</v>
      </c>
      <c r="N46" s="55">
        <f>Накладные!$B$21</f>
        <v>0</v>
      </c>
    </row>
    <row r="47" spans="1:14" ht="11.25" collapsed="1">
      <c r="A47" s="9" t="s">
        <v>359</v>
      </c>
      <c r="B47" s="29">
        <f>(B43*B44)+(B45*B46)</f>
        <v>0</v>
      </c>
      <c r="C47" s="29">
        <f aca="true" t="shared" si="10" ref="C47:L47">(C43*C44)+(C45*C46)</f>
        <v>0</v>
      </c>
      <c r="D47" s="29">
        <f t="shared" si="10"/>
        <v>0</v>
      </c>
      <c r="E47" s="29">
        <f t="shared" si="10"/>
        <v>0</v>
      </c>
      <c r="F47" s="29">
        <f t="shared" si="10"/>
        <v>0</v>
      </c>
      <c r="G47" s="29">
        <f t="shared" si="10"/>
        <v>0</v>
      </c>
      <c r="H47" s="29">
        <f t="shared" si="10"/>
        <v>0</v>
      </c>
      <c r="I47" s="29">
        <f t="shared" si="10"/>
        <v>0</v>
      </c>
      <c r="J47" s="29">
        <f t="shared" si="10"/>
        <v>0</v>
      </c>
      <c r="K47" s="29">
        <f t="shared" si="10"/>
        <v>0</v>
      </c>
      <c r="L47" s="29">
        <f t="shared" si="10"/>
        <v>0</v>
      </c>
      <c r="M47" s="29">
        <f>(M43*M44)+(M45*M46)</f>
        <v>0</v>
      </c>
      <c r="N47" s="29">
        <f>(N43*N44)+(N45*N46)</f>
        <v>0</v>
      </c>
    </row>
    <row r="48" spans="1:14" ht="11.25">
      <c r="A48" s="2" t="s">
        <v>360</v>
      </c>
      <c r="B48" s="33" t="e">
        <f>(Накладные!$B$25+Накладные!$B$26+Накладные!$B$27+Накладные!$B$28+Накладные!$B$29+Накладные!$B$30+Накладные!$B$31+Накладные!$B$32+Накладные!$B$33)*'Пл.Опл.Пер.'!B67/('Пл.Опл.Пер.'!B$7+'Пл.Опл.Пер.'!B$19+'Пл.Опл.Пер.'!B$31+'Пл.Опл.Пер.'!B$43+'Пл.Опл.Пер.'!B$55+'Пл.Опл.Пер.'!B$67)+Накладные!$G$38+Накладные!$G$40+Накладные!$G$36</f>
        <v>#DIV/0!</v>
      </c>
      <c r="C48" s="33" t="e">
        <f>(Накладные!$B$25+Накладные!$B$26+Накладные!$B$27+Накладные!$B$28+Накладные!$B$29+Накладные!$B$30+Накладные!$B$31+Накладные!$B$32+Накладные!$B$33)*'Пл.Опл.Пер.'!C67/('Пл.Опл.Пер.'!C$7+'Пл.Опл.Пер.'!C$19+'Пл.Опл.Пер.'!C$31+'Пл.Опл.Пер.'!C$43+'Пл.Опл.Пер.'!C$55+'Пл.Опл.Пер.'!C$67)+Накладные!$G$38+Накладные!$G$40+Накладные!$G$36</f>
        <v>#DIV/0!</v>
      </c>
      <c r="D48" s="33" t="e">
        <f>(Накладные!$B$25+Накладные!$B$26+Накладные!$B$27+Накладные!$B$28+Накладные!$B$29+Накладные!$B$30+Накладные!$B$31+Накладные!$B$32+Накладные!$B$33)*'Пл.Опл.Пер.'!D67/('Пл.Опл.Пер.'!D$7+'Пл.Опл.Пер.'!D$19+'Пл.Опл.Пер.'!D$31+'Пл.Опл.Пер.'!D$43+'Пл.Опл.Пер.'!D$55+'Пл.Опл.Пер.'!D$67)+Накладные!$G$38+Накладные!$G$40+Накладные!$G$36</f>
        <v>#DIV/0!</v>
      </c>
      <c r="E48" s="33" t="e">
        <f>(Накладные!$B$25+Накладные!$B$26+Накладные!$B$27+Накладные!$B$28+Накладные!$B$29+Накладные!$B$30+Накладные!$B$31+Накладные!$B$32+Накладные!$B$33)*'Пл.Опл.Пер.'!E67/('Пл.Опл.Пер.'!E$7+'Пл.Опл.Пер.'!E$19+'Пл.Опл.Пер.'!E$31+'Пл.Опл.Пер.'!E$43+'Пл.Опл.Пер.'!E$55+'Пл.Опл.Пер.'!E$67)+Накладные!$G$38+Накладные!$G$40+Накладные!$G$36</f>
        <v>#DIV/0!</v>
      </c>
      <c r="F48" s="33" t="e">
        <f>(Накладные!$B$25+Накладные!$B$26+Накладные!$B$27+Накладные!$B$28+Накладные!$B$29+Накладные!$B$30+Накладные!$B$31+Накладные!$B$32+Накладные!$B$33)*'Пл.Опл.Пер.'!F67/('Пл.Опл.Пер.'!F$7+'Пл.Опл.Пер.'!F$19+'Пл.Опл.Пер.'!F$31+'Пл.Опл.Пер.'!F$43+'Пл.Опл.Пер.'!F$55+'Пл.Опл.Пер.'!F$67)+Накладные!$G$38+Накладные!$G$40+Накладные!$G$36</f>
        <v>#DIV/0!</v>
      </c>
      <c r="G48" s="33" t="e">
        <f>(Накладные!$B$25+Накладные!$B$26+Накладные!$B$27+Накладные!$B$28+Накладные!$B$29+Накладные!$B$30+Накладные!$B$31+Накладные!$B$32+Накладные!$B$33)*'Пл.Опл.Пер.'!G67/('Пл.Опл.Пер.'!G$7+'Пл.Опл.Пер.'!G$19+'Пл.Опл.Пер.'!G$31+'Пл.Опл.Пер.'!G$43+'Пл.Опл.Пер.'!G$55+'Пл.Опл.Пер.'!G$67)+Накладные!$G$38+Накладные!$G$40+Накладные!$G$36</f>
        <v>#DIV/0!</v>
      </c>
      <c r="H48" s="33" t="e">
        <f>(Накладные!$B$25+Накладные!$B$26+Накладные!$B$27+Накладные!$B$28+Накладные!$B$29+Накладные!$B$30+Накладные!$B$31+Накладные!$B$32+Накладные!$B$33)*'Пл.Опл.Пер.'!H67/('Пл.Опл.Пер.'!H$7+'Пл.Опл.Пер.'!H$19+'Пл.Опл.Пер.'!H$31+'Пл.Опл.Пер.'!H$43+'Пл.Опл.Пер.'!H$55+'Пл.Опл.Пер.'!H$67)+Накладные!$G$38+Накладные!$G$40+Накладные!$G$36</f>
        <v>#DIV/0!</v>
      </c>
      <c r="I48" s="33" t="e">
        <f>(Накладные!$B$25+Накладные!$B$26+Накладные!$B$27+Накладные!$B$28+Накладные!$B$29+Накладные!$B$30+Накладные!$B$31+Накладные!$B$32+Накладные!$B$33)*'Пл.Опл.Пер.'!I67/('Пл.Опл.Пер.'!I$7+'Пл.Опл.Пер.'!I$19+'Пл.Опл.Пер.'!I$31+'Пл.Опл.Пер.'!I$43+'Пл.Опл.Пер.'!I$55+'Пл.Опл.Пер.'!I$67)+Накладные!$G$38+Накладные!$G$40+Накладные!$G$36</f>
        <v>#DIV/0!</v>
      </c>
      <c r="J48" s="33" t="e">
        <f>(Накладные!$B$25+Накладные!$B$26+Накладные!$B$27+Накладные!$B$28+Накладные!$B$29+Накладные!$B$30+Накладные!$B$31+Накладные!$B$32+Накладные!$B$33)*'Пл.Опл.Пер.'!J67/('Пл.Опл.Пер.'!J$7+'Пл.Опл.Пер.'!J$19+'Пл.Опл.Пер.'!J$31+'Пл.Опл.Пер.'!J$43+'Пл.Опл.Пер.'!J$55+'Пл.Опл.Пер.'!J$67)+Накладные!$G$38+Накладные!$G$40+Накладные!$G$36</f>
        <v>#DIV/0!</v>
      </c>
      <c r="K48" s="33" t="e">
        <f>(Накладные!$B$25+Накладные!$B$26+Накладные!$B$27+Накладные!$B$28+Накладные!$B$29+Накладные!$B$30+Накладные!$B$31+Накладные!$B$32+Накладные!$B$33)*'Пл.Опл.Пер.'!K67/('Пл.Опл.Пер.'!K$7+'Пл.Опл.Пер.'!K$19+'Пл.Опл.Пер.'!K$31+'Пл.Опл.Пер.'!K$43+'Пл.Опл.Пер.'!K$55+'Пл.Опл.Пер.'!K$67)+Накладные!$G$38+Накладные!$G$40+Накладные!$G$36</f>
        <v>#DIV/0!</v>
      </c>
      <c r="L48" s="33" t="e">
        <f>(Накладные!$B$25+Накладные!$B$26+Накладные!$B$27+Накладные!$B$28+Накладные!$B$29+Накладные!$B$30+Накладные!$B$31+Накладные!$B$32+Накладные!$B$33)*'Пл.Опл.Пер.'!L67/('Пл.Опл.Пер.'!L$7+'Пл.Опл.Пер.'!L$19+'Пл.Опл.Пер.'!L$31+'Пл.Опл.Пер.'!L$43+'Пл.Опл.Пер.'!L$55+'Пл.Опл.Пер.'!L$67)+Накладные!$G$38+Накладные!$G$40+Накладные!$G$36</f>
        <v>#DIV/0!</v>
      </c>
      <c r="M48" s="33" t="e">
        <f>(Накладные!$B$25+Накладные!$B$26+Накладные!$B$27+Накладные!$B$28+Накладные!$B$29+Накладные!$B$30+Накладные!$B$31+Накладные!$B$32+Накладные!$B$33)*'Пл.Опл.Пер.'!M67/('Пл.Опл.Пер.'!M$7+'Пл.Опл.Пер.'!M$19+'Пл.Опл.Пер.'!M$31+'Пл.Опл.Пер.'!M$43+'Пл.Опл.Пер.'!M$55+'Пл.Опл.Пер.'!M$67)+Накладные!$G$38+Накладные!$G$40+Накладные!$G$36</f>
        <v>#DIV/0!</v>
      </c>
      <c r="N48" s="33" t="e">
        <f>SUM(B48:M48)</f>
        <v>#DIV/0!</v>
      </c>
    </row>
    <row r="49" spans="1:14" ht="11.25">
      <c r="A49" s="76" t="s">
        <v>361</v>
      </c>
      <c r="B49" s="33" t="e">
        <f>B47+B48</f>
        <v>#DIV/0!</v>
      </c>
      <c r="C49" s="33" t="e">
        <f aca="true" t="shared" si="11" ref="C49:L49">C47+C48</f>
        <v>#DIV/0!</v>
      </c>
      <c r="D49" s="33" t="e">
        <f t="shared" si="11"/>
        <v>#DIV/0!</v>
      </c>
      <c r="E49" s="33" t="e">
        <f t="shared" si="11"/>
        <v>#DIV/0!</v>
      </c>
      <c r="F49" s="33" t="e">
        <f t="shared" si="11"/>
        <v>#DIV/0!</v>
      </c>
      <c r="G49" s="33" t="e">
        <f t="shared" si="11"/>
        <v>#DIV/0!</v>
      </c>
      <c r="H49" s="33" t="e">
        <f t="shared" si="11"/>
        <v>#DIV/0!</v>
      </c>
      <c r="I49" s="33" t="e">
        <f t="shared" si="11"/>
        <v>#DIV/0!</v>
      </c>
      <c r="J49" s="33" t="e">
        <f t="shared" si="11"/>
        <v>#DIV/0!</v>
      </c>
      <c r="K49" s="33" t="e">
        <f t="shared" si="11"/>
        <v>#DIV/0!</v>
      </c>
      <c r="L49" s="33" t="e">
        <f t="shared" si="11"/>
        <v>#DIV/0!</v>
      </c>
      <c r="M49" s="33" t="e">
        <f>M47+M48</f>
        <v>#DIV/0!</v>
      </c>
      <c r="N49" s="33" t="e">
        <f>N47+N48</f>
        <v>#DIV/0!</v>
      </c>
    </row>
    <row r="50" spans="1:14" ht="12" thickBot="1">
      <c r="A50" s="30" t="s">
        <v>202</v>
      </c>
      <c r="B50" s="78" t="e">
        <f>B43*Накладные!$C$12+B45*Накладные!$C$21+Накладные!$G$37+Накладные!$G$39+Накладные!$G$41+'Пл.Опл.Пер.'!B$67/('Пл.Опл.Пер.'!B$7+'Пл.Опл.Пер.'!B$19+'Пл.Опл.Пер.'!B$31+'Пл.Опл.Пер.'!B$43+'Пл.Опл.Пер.'!B$55+'Пл.Опл.Пер.'!B$67)*SUM(Накладные!$C$25:$C$33)</f>
        <v>#DIV/0!</v>
      </c>
      <c r="C50" s="78" t="e">
        <f>C43*Накладные!$C$12+C45*Накладные!$C$21+Накладные!$G$37+Накладные!$G$39+Накладные!$G$41+'Пл.Опл.Пер.'!C$67/('Пл.Опл.Пер.'!C$7+'Пл.Опл.Пер.'!C$19+'Пл.Опл.Пер.'!C$31+'Пл.Опл.Пер.'!C$43+'Пл.Опл.Пер.'!C$55+'Пл.Опл.Пер.'!C$67)*SUM(Накладные!$C$25:$C$33)</f>
        <v>#DIV/0!</v>
      </c>
      <c r="D50" s="78" t="e">
        <f>D43*Накладные!$C$12+D45*Накладные!$C$21+Накладные!$G$37+Накладные!$G$39+Накладные!$G$41+'Пл.Опл.Пер.'!D$67/('Пл.Опл.Пер.'!D$7+'Пл.Опл.Пер.'!D$19+'Пл.Опл.Пер.'!D$31+'Пл.Опл.Пер.'!D$43+'Пл.Опл.Пер.'!D$55+'Пл.Опл.Пер.'!D$67)*SUM(Накладные!$C$25:$C$33)</f>
        <v>#DIV/0!</v>
      </c>
      <c r="E50" s="78" t="e">
        <f>E43*Накладные!$C$12+E45*Накладные!$C$21+Накладные!$G$37+Накладные!$G$39+Накладные!$G$41+'Пл.Опл.Пер.'!E$67/('Пл.Опл.Пер.'!E$7+'Пл.Опл.Пер.'!E$19+'Пл.Опл.Пер.'!E$31+'Пл.Опл.Пер.'!E$43+'Пл.Опл.Пер.'!E$55+'Пл.Опл.Пер.'!E$67)*SUM(Накладные!$C$25:$C$33)</f>
        <v>#DIV/0!</v>
      </c>
      <c r="F50" s="78" t="e">
        <f>F43*Накладные!$C$12+F45*Накладные!$C$21+Накладные!$G$37+Накладные!$G$39+Накладные!$G$41+'Пл.Опл.Пер.'!F$67/('Пл.Опл.Пер.'!F$7+'Пл.Опл.Пер.'!F$19+'Пл.Опл.Пер.'!F$31+'Пл.Опл.Пер.'!F$43+'Пл.Опл.Пер.'!F$55+'Пл.Опл.Пер.'!F$67)*SUM(Накладные!$C$25:$C$33)</f>
        <v>#DIV/0!</v>
      </c>
      <c r="G50" s="78" t="e">
        <f>G43*Накладные!$C$12+G45*Накладные!$C$21+Накладные!$G$37+Накладные!$G$39+Накладные!$G$41+'Пл.Опл.Пер.'!G$67/('Пл.Опл.Пер.'!G$7+'Пл.Опл.Пер.'!G$19+'Пл.Опл.Пер.'!G$31+'Пл.Опл.Пер.'!G$43+'Пл.Опл.Пер.'!G$55+'Пл.Опл.Пер.'!G$67)*SUM(Накладные!$C$25:$C$33)</f>
        <v>#DIV/0!</v>
      </c>
      <c r="H50" s="78" t="e">
        <f>H43*Накладные!$C$12+H45*Накладные!$C$21+Накладные!$G$37+Накладные!$G$39+Накладные!$G$41+'Пл.Опл.Пер.'!H$67/('Пл.Опл.Пер.'!H$7+'Пл.Опл.Пер.'!H$19+'Пл.Опл.Пер.'!H$31+'Пл.Опл.Пер.'!H$43+'Пл.Опл.Пер.'!H$55+'Пл.Опл.Пер.'!H$67)*SUM(Накладные!$C$25:$C$33)</f>
        <v>#DIV/0!</v>
      </c>
      <c r="I50" s="78" t="e">
        <f>I43*Накладные!$C$12+I45*Накладные!$C$21+Накладные!$G$37+Накладные!$G$39+Накладные!$G$41+'Пл.Опл.Пер.'!I$67/('Пл.Опл.Пер.'!I$7+'Пл.Опл.Пер.'!I$19+'Пл.Опл.Пер.'!I$31+'Пл.Опл.Пер.'!I$43+'Пл.Опл.Пер.'!I$55+'Пл.Опл.Пер.'!I$67)*SUM(Накладные!$C$25:$C$33)</f>
        <v>#DIV/0!</v>
      </c>
      <c r="J50" s="78" t="e">
        <f>J43*Накладные!$C$12+J45*Накладные!$C$21+Накладные!$G$37+Накладные!$G$39+Накладные!$G$41+'Пл.Опл.Пер.'!J$67/('Пл.Опл.Пер.'!J$7+'Пл.Опл.Пер.'!J$19+'Пл.Опл.Пер.'!J$31+'Пл.Опл.Пер.'!J$43+'Пл.Опл.Пер.'!J$55+'Пл.Опл.Пер.'!J$67)*SUM(Накладные!$C$25:$C$33)</f>
        <v>#DIV/0!</v>
      </c>
      <c r="K50" s="78" t="e">
        <f>K43*Накладные!$C$12+K45*Накладные!$C$21+Накладные!$G$37+Накладные!$G$39+Накладные!$G$41+'Пл.Опл.Пер.'!K$67/('Пл.Опл.Пер.'!K$7+'Пл.Опл.Пер.'!K$19+'Пл.Опл.Пер.'!K$31+'Пл.Опл.Пер.'!K$43+'Пл.Опл.Пер.'!K$55+'Пл.Опл.Пер.'!K$67)*SUM(Накладные!$C$25:$C$33)</f>
        <v>#DIV/0!</v>
      </c>
      <c r="L50" s="78" t="e">
        <f>L43*Накладные!$C$12+L45*Накладные!$C$21+Накладные!$G$37+Накладные!$G$39+Накладные!$G$41+'Пл.Опл.Пер.'!L$67/('Пл.Опл.Пер.'!L$7+'Пл.Опл.Пер.'!L$19+'Пл.Опл.Пер.'!L$31+'Пл.Опл.Пер.'!L$43+'Пл.Опл.Пер.'!L$55+'Пл.Опл.Пер.'!L$67)*SUM(Накладные!$C$25:$C$33)</f>
        <v>#DIV/0!</v>
      </c>
      <c r="M50" s="78" t="e">
        <f>M43*Накладные!$C$12+M45*Накладные!$C$21+Накладные!$G$37+Накладные!$G$39+Накладные!$G$41+'Пл.Опл.Пер.'!M$67/('Пл.Опл.Пер.'!M$7+'Пл.Опл.Пер.'!M$19+'Пл.Опл.Пер.'!M$31+'Пл.Опл.Пер.'!M$43+'Пл.Опл.Пер.'!M$55+'Пл.Опл.Пер.'!M$67)*SUM(Накладные!$C$25:$C$33)</f>
        <v>#DIV/0!</v>
      </c>
      <c r="N50" s="86" t="e">
        <f>SUM(B50:M50)</f>
        <v>#DIV/0!</v>
      </c>
    </row>
    <row r="51" spans="1:14" ht="11.25">
      <c r="A51" s="24" t="s">
        <v>362</v>
      </c>
      <c r="B51" s="54" t="e">
        <f>B9+B17+B25+B33+B41+B49</f>
        <v>#DIV/0!</v>
      </c>
      <c r="C51" s="54" t="e">
        <f aca="true" t="shared" si="12" ref="C51:L51">C9+C17+C25+C33+C41+C49</f>
        <v>#DIV/0!</v>
      </c>
      <c r="D51" s="54" t="e">
        <f t="shared" si="12"/>
        <v>#DIV/0!</v>
      </c>
      <c r="E51" s="54" t="e">
        <f t="shared" si="12"/>
        <v>#DIV/0!</v>
      </c>
      <c r="F51" s="54" t="e">
        <f t="shared" si="12"/>
        <v>#DIV/0!</v>
      </c>
      <c r="G51" s="54" t="e">
        <f t="shared" si="12"/>
        <v>#DIV/0!</v>
      </c>
      <c r="H51" s="54" t="e">
        <f t="shared" si="12"/>
        <v>#DIV/0!</v>
      </c>
      <c r="I51" s="54" t="e">
        <f t="shared" si="12"/>
        <v>#DIV/0!</v>
      </c>
      <c r="J51" s="54" t="e">
        <f t="shared" si="12"/>
        <v>#DIV/0!</v>
      </c>
      <c r="K51" s="54" t="e">
        <f t="shared" si="12"/>
        <v>#DIV/0!</v>
      </c>
      <c r="L51" s="54" t="e">
        <f t="shared" si="12"/>
        <v>#DIV/0!</v>
      </c>
      <c r="M51" s="54" t="e">
        <f>M9+M17+M25+M33+M41+M49</f>
        <v>#DIV/0!</v>
      </c>
      <c r="N51" s="54" t="e">
        <f>N9+N17+N25+N33+N41+N49</f>
        <v>#DIV/0!</v>
      </c>
    </row>
    <row r="52" spans="1:14" ht="11.25">
      <c r="A52" s="2" t="s">
        <v>363</v>
      </c>
      <c r="B52" s="11">
        <f>Накладные!$B$28+Накладные!$B$36+Накладные!$C$36+Накладные!$D$36+Накладные!$E$36+Накладные!$F$36+Накладные!$G$36</f>
        <v>0</v>
      </c>
      <c r="C52" s="11">
        <f>Накладные!$B$28+Накладные!$B$36+Накладные!$C$36+Накладные!$D$36+Накладные!$E$36+Накладные!$F$36+Накладные!$G$36</f>
        <v>0</v>
      </c>
      <c r="D52" s="11">
        <f>Накладные!$B$28+Накладные!$B$36+Накладные!$C$36+Накладные!$D$36+Накладные!$E$36+Накладные!$F$36+Накладные!$G$36</f>
        <v>0</v>
      </c>
      <c r="E52" s="11">
        <f>Накладные!$B$28+Накладные!$B$36+Накладные!$C$36+Накладные!$D$36+Накладные!$E$36+Накладные!$F$36+Накладные!$G$36</f>
        <v>0</v>
      </c>
      <c r="F52" s="11">
        <f>Накладные!$B$28+Накладные!$B$36+Накладные!$C$36+Накладные!$D$36+Накладные!$E$36+Накладные!$F$36+Накладные!$G$36</f>
        <v>0</v>
      </c>
      <c r="G52" s="11">
        <f>Накладные!$B$28+Накладные!$B$36+Накладные!$C$36+Накладные!$D$36+Накладные!$E$36+Накладные!$F$36+Накладные!$G$36</f>
        <v>0</v>
      </c>
      <c r="H52" s="11">
        <f>Накладные!$B$28+Накладные!$B$36+Накладные!$C$36+Накладные!$D$36+Накладные!$E$36+Накладные!$F$36+Накладные!$G$36</f>
        <v>0</v>
      </c>
      <c r="I52" s="11">
        <f>Накладные!$B$28+Накладные!$B$36+Накладные!$C$36+Накладные!$D$36+Накладные!$E$36+Накладные!$F$36+Накладные!$G$36</f>
        <v>0</v>
      </c>
      <c r="J52" s="11">
        <f>Накладные!$B$28+Накладные!$B$36+Накладные!$C$36+Накладные!$D$36+Накладные!$E$36+Накладные!$F$36+Накладные!$G$36</f>
        <v>0</v>
      </c>
      <c r="K52" s="11">
        <f>Накладные!$B$28+Накладные!$B$36+Накладные!$C$36+Накладные!$D$36+Накладные!$E$36+Накладные!$F$36+Накладные!$G$36</f>
        <v>0</v>
      </c>
      <c r="L52" s="11">
        <f>Накладные!$B$28+Накладные!$B$36+Накладные!$C$36+Накладные!$D$36+Накладные!$E$36+Накладные!$F$36+Накладные!$G$36</f>
        <v>0</v>
      </c>
      <c r="M52" s="11">
        <f>Накладные!$B$28+Накладные!$B$36+Накладные!$C$36+Накладные!$D$36+Накладные!$E$36+Накладные!$F$36+Накладные!$G$36</f>
        <v>0</v>
      </c>
      <c r="N52" s="33">
        <f>SUM(B52:M52)</f>
        <v>0</v>
      </c>
    </row>
    <row r="53" spans="1:14" ht="11.25">
      <c r="A53" s="2" t="s">
        <v>364</v>
      </c>
      <c r="B53" s="11" t="e">
        <f>B51-B52</f>
        <v>#DIV/0!</v>
      </c>
      <c r="C53" s="11" t="e">
        <f aca="true" t="shared" si="13" ref="C53:L53">C51-C52</f>
        <v>#DIV/0!</v>
      </c>
      <c r="D53" s="11" t="e">
        <f t="shared" si="13"/>
        <v>#DIV/0!</v>
      </c>
      <c r="E53" s="11" t="e">
        <f t="shared" si="13"/>
        <v>#DIV/0!</v>
      </c>
      <c r="F53" s="11" t="e">
        <f t="shared" si="13"/>
        <v>#DIV/0!</v>
      </c>
      <c r="G53" s="11" t="e">
        <f t="shared" si="13"/>
        <v>#DIV/0!</v>
      </c>
      <c r="H53" s="11" t="e">
        <f t="shared" si="13"/>
        <v>#DIV/0!</v>
      </c>
      <c r="I53" s="11" t="e">
        <f t="shared" si="13"/>
        <v>#DIV/0!</v>
      </c>
      <c r="J53" s="11" t="e">
        <f t="shared" si="13"/>
        <v>#DIV/0!</v>
      </c>
      <c r="K53" s="11" t="e">
        <f t="shared" si="13"/>
        <v>#DIV/0!</v>
      </c>
      <c r="L53" s="11" t="e">
        <f t="shared" si="13"/>
        <v>#DIV/0!</v>
      </c>
      <c r="M53" s="11" t="e">
        <f>M51-M52</f>
        <v>#DIV/0!</v>
      </c>
      <c r="N53" s="11" t="e">
        <f>N51-N52</f>
        <v>#DIV/0!</v>
      </c>
    </row>
    <row r="54" spans="1:14" ht="11.25">
      <c r="A54" s="2" t="s">
        <v>202</v>
      </c>
      <c r="B54" s="55" t="e">
        <f>B10+B18+B26+B34+B42+B50</f>
        <v>#DIV/0!</v>
      </c>
      <c r="C54" s="55" t="e">
        <f aca="true" t="shared" si="14" ref="C54:L54">C10+C18+C26+C34+C42+C50</f>
        <v>#DIV/0!</v>
      </c>
      <c r="D54" s="55" t="e">
        <f t="shared" si="14"/>
        <v>#DIV/0!</v>
      </c>
      <c r="E54" s="55" t="e">
        <f t="shared" si="14"/>
        <v>#DIV/0!</v>
      </c>
      <c r="F54" s="55" t="e">
        <f t="shared" si="14"/>
        <v>#DIV/0!</v>
      </c>
      <c r="G54" s="55" t="e">
        <f t="shared" si="14"/>
        <v>#DIV/0!</v>
      </c>
      <c r="H54" s="55" t="e">
        <f t="shared" si="14"/>
        <v>#DIV/0!</v>
      </c>
      <c r="I54" s="55" t="e">
        <f t="shared" si="14"/>
        <v>#DIV/0!</v>
      </c>
      <c r="J54" s="55" t="e">
        <f t="shared" si="14"/>
        <v>#DIV/0!</v>
      </c>
      <c r="K54" s="55" t="e">
        <f t="shared" si="14"/>
        <v>#DIV/0!</v>
      </c>
      <c r="L54" s="55" t="e">
        <f t="shared" si="14"/>
        <v>#DIV/0!</v>
      </c>
      <c r="M54" s="55" t="e">
        <f>M10+M18+M26+M34+M42+M50</f>
        <v>#DIV/0!</v>
      </c>
      <c r="N54" s="79" t="e">
        <f>SUM(B54:M54)</f>
        <v>#DIV/0!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B73">
      <selection activeCell="C10" sqref="C10"/>
    </sheetView>
  </sheetViews>
  <sheetFormatPr defaultColWidth="9.140625" defaultRowHeight="12"/>
  <cols>
    <col min="1" max="1" width="33.00390625" style="20" customWidth="1"/>
    <col min="2" max="2" width="16.00390625" style="20" customWidth="1"/>
    <col min="3" max="3" width="13.421875" style="20" customWidth="1"/>
    <col min="4" max="4" width="11.00390625" style="20" customWidth="1"/>
    <col min="5" max="5" width="9.28125" style="20" customWidth="1"/>
    <col min="6" max="6" width="12.140625" style="20" customWidth="1"/>
    <col min="7" max="7" width="12.00390625" style="20" customWidth="1"/>
    <col min="8" max="8" width="10.8515625" style="20" customWidth="1"/>
    <col min="9" max="9" width="11.140625" style="20" customWidth="1"/>
    <col min="10" max="10" width="13.00390625" style="20" customWidth="1"/>
    <col min="11" max="11" width="11.8515625" style="20" customWidth="1"/>
    <col min="12" max="12" width="10.140625" style="20" customWidth="1"/>
    <col min="13" max="16384" width="9.28125" style="20" customWidth="1"/>
  </cols>
  <sheetData>
    <row r="1" ht="11.25">
      <c r="A1" s="19" t="s">
        <v>365</v>
      </c>
    </row>
    <row r="2" spans="1:12" ht="11.25">
      <c r="A2" s="19"/>
      <c r="C2" s="68" t="s">
        <v>164</v>
      </c>
      <c r="F2" s="19"/>
      <c r="G2" s="19"/>
      <c r="H2" s="19"/>
      <c r="J2" s="19"/>
      <c r="K2" s="19"/>
      <c r="L2" s="19"/>
    </row>
    <row r="3" spans="1:4" s="19" customFormat="1" ht="11.25">
      <c r="A3" s="69" t="s">
        <v>366</v>
      </c>
      <c r="B3" s="69" t="s">
        <v>367</v>
      </c>
      <c r="C3" s="69" t="s">
        <v>368</v>
      </c>
      <c r="D3" s="69" t="s">
        <v>243</v>
      </c>
    </row>
    <row r="4" spans="1:12" ht="11.25">
      <c r="A4" s="20" t="s">
        <v>369</v>
      </c>
      <c r="F4" s="19"/>
      <c r="G4" s="19"/>
      <c r="H4" s="19"/>
      <c r="J4" s="19"/>
      <c r="K4" s="19"/>
      <c r="L4" s="19"/>
    </row>
    <row r="5" spans="1:12" ht="11.25">
      <c r="A5" s="70" t="s">
        <v>370</v>
      </c>
      <c r="B5" s="72"/>
      <c r="C5" s="66"/>
      <c r="D5" s="66">
        <f>'Материалы&amp;Труд'!B3</f>
        <v>0</v>
      </c>
      <c r="F5" s="19"/>
      <c r="G5" s="19"/>
      <c r="H5" s="19"/>
      <c r="J5" s="19"/>
      <c r="K5" s="19"/>
      <c r="L5" s="19"/>
    </row>
    <row r="6" spans="1:12" ht="11.25">
      <c r="A6" t="s">
        <v>371</v>
      </c>
      <c r="B6" s="66">
        <f>'Материалы&amp;Труд'!B35</f>
        <v>0</v>
      </c>
      <c r="C6" s="66">
        <f>'Материалы&amp;Труд'!C35</f>
        <v>0</v>
      </c>
      <c r="D6" s="66">
        <f>B6*C6</f>
        <v>0</v>
      </c>
      <c r="F6" s="19"/>
      <c r="G6" s="19"/>
      <c r="H6" s="19"/>
      <c r="J6" s="19"/>
      <c r="K6" s="19"/>
      <c r="L6" s="19"/>
    </row>
    <row r="7" spans="1:12" ht="11.25">
      <c r="A7" s="20" t="s">
        <v>372</v>
      </c>
      <c r="B7" s="66"/>
      <c r="C7" s="66"/>
      <c r="D7" s="66">
        <f>'Материалы&amp;Труд'!D35</f>
        <v>0</v>
      </c>
      <c r="F7" s="19"/>
      <c r="G7" s="19"/>
      <c r="H7" s="19"/>
      <c r="J7" s="19"/>
      <c r="K7" s="19"/>
      <c r="L7" s="19"/>
    </row>
    <row r="8" spans="1:12" ht="11.25">
      <c r="A8" s="20" t="s">
        <v>373</v>
      </c>
      <c r="B8" s="11">
        <f>'Пл.Опл.Пер.'!N5</f>
        <v>0</v>
      </c>
      <c r="C8" s="11">
        <f>'Пл.Опл.Пер.'!N11</f>
        <v>0</v>
      </c>
      <c r="D8" s="66">
        <f>IF(B8=0,0,C8/B8)</f>
        <v>0</v>
      </c>
      <c r="F8" s="19"/>
      <c r="G8" s="19"/>
      <c r="H8" s="19"/>
      <c r="J8" s="19"/>
      <c r="K8" s="19"/>
      <c r="L8" s="19"/>
    </row>
    <row r="9" spans="1:12" ht="11.25">
      <c r="A9" s="20" t="s">
        <v>374</v>
      </c>
      <c r="B9" s="66"/>
      <c r="C9" s="66"/>
      <c r="D9" s="66">
        <f>Накладные!B16-Накладные!C16</f>
        <v>0</v>
      </c>
      <c r="F9" s="19"/>
      <c r="G9" s="19"/>
      <c r="H9" s="19"/>
      <c r="J9" s="19"/>
      <c r="K9" s="19"/>
      <c r="L9" s="19"/>
    </row>
    <row r="10" spans="1:12" ht="11.25">
      <c r="A10" s="20" t="s">
        <v>375</v>
      </c>
      <c r="B10" s="66">
        <f>B6</f>
        <v>0</v>
      </c>
      <c r="C10" s="66">
        <f>IF('Бюд.Нак.Зат.'!N3=0,0,('Бюд.Нак.Зат.'!N9-'Бюд.Нак.Зат.'!N10-('Бюд.Нак.Зат.'!N5*(Накладные!B16-Накладные!C16)))/'Бюд.Нак.Зат.'!N3)</f>
        <v>0</v>
      </c>
      <c r="D10" s="66">
        <f>B10*C10</f>
        <v>0</v>
      </c>
      <c r="F10" s="19"/>
      <c r="G10" s="19"/>
      <c r="H10" s="19"/>
      <c r="J10" s="19"/>
      <c r="K10" s="19"/>
      <c r="L10" s="19"/>
    </row>
    <row r="11" spans="1:12" ht="11.25">
      <c r="A11" s="71" t="s">
        <v>376</v>
      </c>
      <c r="B11" s="66"/>
      <c r="C11" s="66"/>
      <c r="D11" s="55">
        <f>SUM(D5:D10)</f>
        <v>0</v>
      </c>
      <c r="F11" s="19"/>
      <c r="G11" s="19"/>
      <c r="H11" s="19"/>
      <c r="J11" s="19"/>
      <c r="K11" s="19"/>
      <c r="L11" s="19"/>
    </row>
    <row r="12" spans="6:12" ht="11.25">
      <c r="F12" s="19"/>
      <c r="G12" s="19"/>
      <c r="H12" s="19"/>
      <c r="J12" s="19"/>
      <c r="K12" s="19"/>
      <c r="L12" s="19"/>
    </row>
    <row r="13" spans="1:12" ht="11.25">
      <c r="A13" s="20" t="s">
        <v>377</v>
      </c>
      <c r="D13" s="11">
        <f>D11*'Пл.Вып.Пр.'!N6</f>
        <v>0</v>
      </c>
      <c r="F13" s="19"/>
      <c r="G13" s="19"/>
      <c r="H13" s="19"/>
      <c r="J13" s="19"/>
      <c r="K13" s="19"/>
      <c r="L13" s="19"/>
    </row>
    <row r="14" spans="6:12" ht="11.25">
      <c r="F14" s="19"/>
      <c r="G14" s="19"/>
      <c r="H14" s="19"/>
      <c r="J14" s="19"/>
      <c r="K14" s="19"/>
      <c r="L14" s="19"/>
    </row>
    <row r="15" ht="11.25">
      <c r="C15" s="68" t="s">
        <v>165</v>
      </c>
    </row>
    <row r="16" spans="2:4" ht="11.25">
      <c r="B16" s="69" t="s">
        <v>367</v>
      </c>
      <c r="C16" s="69" t="s">
        <v>368</v>
      </c>
      <c r="D16" s="69" t="s">
        <v>243</v>
      </c>
    </row>
    <row r="17" ht="11.25">
      <c r="A17" s="20" t="s">
        <v>369</v>
      </c>
    </row>
    <row r="18" spans="1:4" ht="11.25">
      <c r="A18" s="70" t="s">
        <v>370</v>
      </c>
      <c r="B18" s="72"/>
      <c r="C18" s="66"/>
      <c r="D18" s="66">
        <f>'Материалы&amp;Труд'!$D$3</f>
        <v>0</v>
      </c>
    </row>
    <row r="19" spans="1:4" ht="11.25">
      <c r="A19" t="s">
        <v>371</v>
      </c>
      <c r="B19" s="66">
        <f>'Материалы&amp;Труд'!$B$36</f>
        <v>0</v>
      </c>
      <c r="C19" s="66">
        <f>'Материалы&amp;Труд'!$C$36</f>
        <v>0</v>
      </c>
      <c r="D19" s="66">
        <f>B19*C19</f>
        <v>0</v>
      </c>
    </row>
    <row r="20" spans="1:4" ht="11.25">
      <c r="A20" s="20" t="s">
        <v>372</v>
      </c>
      <c r="B20" s="66"/>
      <c r="C20" s="66"/>
      <c r="D20" s="66">
        <f>'Материалы&amp;Труд'!D36</f>
        <v>0</v>
      </c>
    </row>
    <row r="21" spans="1:4" ht="11.25">
      <c r="A21" s="20" t="s">
        <v>373</v>
      </c>
      <c r="B21" s="11">
        <f>'Пл.Опл.Пер.'!N17</f>
        <v>0</v>
      </c>
      <c r="C21" s="11">
        <f>'Пл.Опл.Пер.'!N23</f>
        <v>0</v>
      </c>
      <c r="D21" s="66">
        <f>IF(B21=0,0,C21/B21)</f>
        <v>0</v>
      </c>
    </row>
    <row r="22" spans="1:4" ht="11.25">
      <c r="A22" s="20" t="s">
        <v>374</v>
      </c>
      <c r="B22" s="66"/>
      <c r="C22" s="66"/>
      <c r="D22" s="66">
        <f>Накладные!B17-Накладные!C17</f>
        <v>0</v>
      </c>
    </row>
    <row r="23" spans="1:4" ht="11.25">
      <c r="A23" s="20" t="s">
        <v>375</v>
      </c>
      <c r="B23" s="66">
        <f>B19</f>
        <v>0</v>
      </c>
      <c r="C23" s="66">
        <f>IF('Бюд.Нак.Зат.'!$N$11=0,0,('Бюд.Нак.Зат.'!$N$17-'Бюд.Нак.Зат.'!N18-('Бюд.Нак.Зат.'!N13*(Накладные!B17-Накладные!C17)))/'Бюд.Нак.Зат.'!$N$11)</f>
        <v>0</v>
      </c>
      <c r="D23" s="66">
        <f>B23*C23</f>
        <v>0</v>
      </c>
    </row>
    <row r="24" spans="1:4" ht="11.25">
      <c r="A24" s="71" t="s">
        <v>376</v>
      </c>
      <c r="B24" s="66"/>
      <c r="C24" s="66"/>
      <c r="D24" s="55">
        <f>SUM(D18:D23)</f>
        <v>0</v>
      </c>
    </row>
    <row r="25" spans="2:4" ht="11.25">
      <c r="B25" s="66"/>
      <c r="C25" s="66"/>
      <c r="D25" s="66"/>
    </row>
    <row r="26" spans="1:4" ht="11.25">
      <c r="A26" s="20" t="s">
        <v>377</v>
      </c>
      <c r="D26" s="11">
        <f>D24*'Пл.Вып.Пр.'!$N$15</f>
        <v>0</v>
      </c>
    </row>
    <row r="28" ht="11.25">
      <c r="C28" s="68" t="s">
        <v>166</v>
      </c>
    </row>
    <row r="29" spans="2:4" ht="11.25">
      <c r="B29" s="69" t="s">
        <v>367</v>
      </c>
      <c r="C29" s="69" t="s">
        <v>368</v>
      </c>
      <c r="D29" s="69" t="s">
        <v>243</v>
      </c>
    </row>
    <row r="30" ht="11.25">
      <c r="A30" s="20" t="s">
        <v>369</v>
      </c>
    </row>
    <row r="31" spans="1:4" ht="11.25">
      <c r="A31" s="70" t="s">
        <v>370</v>
      </c>
      <c r="B31" s="72"/>
      <c r="C31" s="66"/>
      <c r="D31" s="66">
        <f>'Материалы&amp;Труд'!$F$3</f>
        <v>0</v>
      </c>
    </row>
    <row r="32" spans="1:4" ht="11.25">
      <c r="A32" t="s">
        <v>371</v>
      </c>
      <c r="B32" s="66">
        <f>'Материалы&amp;Труд'!$B$37</f>
        <v>0</v>
      </c>
      <c r="C32" s="66">
        <f>'Материалы&amp;Труд'!$C$37</f>
        <v>0</v>
      </c>
      <c r="D32" s="66">
        <f>B32*C32</f>
        <v>0</v>
      </c>
    </row>
    <row r="33" spans="1:4" ht="11.25">
      <c r="A33" s="20" t="s">
        <v>372</v>
      </c>
      <c r="B33" s="66"/>
      <c r="C33" s="66"/>
      <c r="D33" s="66">
        <f>'Материалы&amp;Труд'!D37</f>
        <v>0</v>
      </c>
    </row>
    <row r="34" spans="1:4" ht="11.25">
      <c r="A34" s="20" t="s">
        <v>373</v>
      </c>
      <c r="B34" s="11">
        <f>'Пл.Опл.Пер.'!N29</f>
        <v>0</v>
      </c>
      <c r="C34" s="11">
        <f>'Пл.Опл.Пер.'!N35</f>
        <v>0</v>
      </c>
      <c r="D34" s="66">
        <f>IF(B34=0,0,C34/B34)</f>
        <v>0</v>
      </c>
    </row>
    <row r="35" spans="1:4" ht="11.25">
      <c r="A35" s="20" t="s">
        <v>374</v>
      </c>
      <c r="B35" s="66"/>
      <c r="C35" s="66"/>
      <c r="D35" s="66">
        <f>Накладные!B18-Накладные!C18</f>
        <v>0</v>
      </c>
    </row>
    <row r="36" spans="1:4" ht="11.25">
      <c r="A36" s="20" t="s">
        <v>375</v>
      </c>
      <c r="B36" s="66">
        <f>B32</f>
        <v>0</v>
      </c>
      <c r="C36" s="66">
        <f>IF('Бюд.Нак.Зат.'!$N$19=0,0,('Бюд.Нак.Зат.'!$N$25-'Бюд.Нак.Зат.'!N26-('Бюд.Нак.Зат.'!N21*(Накладные!B18-Накладные!C18)))/'Бюд.Нак.Зат.'!$N$19)</f>
        <v>0</v>
      </c>
      <c r="D36" s="66">
        <f>B36*C36</f>
        <v>0</v>
      </c>
    </row>
    <row r="37" spans="1:4" ht="11.25">
      <c r="A37" s="71" t="s">
        <v>376</v>
      </c>
      <c r="B37" s="66"/>
      <c r="C37" s="66"/>
      <c r="D37" s="55">
        <f>SUM(D31:D36)</f>
        <v>0</v>
      </c>
    </row>
    <row r="38" spans="2:4" ht="11.25">
      <c r="B38" s="66"/>
      <c r="C38" s="66"/>
      <c r="D38" s="66"/>
    </row>
    <row r="39" spans="1:4" ht="11.25">
      <c r="A39" s="20" t="s">
        <v>377</v>
      </c>
      <c r="D39" s="11">
        <f>D37*'Пл.Вып.Пр.'!$N$24</f>
        <v>0</v>
      </c>
    </row>
    <row r="41" ht="11.25">
      <c r="C41" s="68" t="s">
        <v>167</v>
      </c>
    </row>
    <row r="42" spans="1:4" ht="11.25">
      <c r="A42" s="69" t="s">
        <v>366</v>
      </c>
      <c r="B42" s="69" t="s">
        <v>367</v>
      </c>
      <c r="C42" s="69" t="s">
        <v>368</v>
      </c>
      <c r="D42" s="69" t="s">
        <v>243</v>
      </c>
    </row>
    <row r="43" ht="11.25">
      <c r="A43" s="20" t="s">
        <v>369</v>
      </c>
    </row>
    <row r="44" spans="1:4" ht="11.25">
      <c r="A44" s="70" t="s">
        <v>370</v>
      </c>
      <c r="B44" s="73"/>
      <c r="C44" s="67"/>
      <c r="D44" s="67">
        <f>'Материалы&amp;Труд'!B4</f>
        <v>0</v>
      </c>
    </row>
    <row r="45" spans="1:4" ht="11.25">
      <c r="A45" t="s">
        <v>371</v>
      </c>
      <c r="B45" s="67">
        <f>'Материалы&amp;Труд'!B38</f>
        <v>0</v>
      </c>
      <c r="C45" s="67">
        <f>'Материалы&amp;Труд'!C38</f>
        <v>0</v>
      </c>
      <c r="D45" s="67">
        <f>B45*C45</f>
        <v>0</v>
      </c>
    </row>
    <row r="46" spans="1:4" ht="11.25">
      <c r="A46" s="20" t="s">
        <v>372</v>
      </c>
      <c r="B46" s="67"/>
      <c r="C46" s="67"/>
      <c r="D46" s="67">
        <f>'Материалы&amp;Труд'!D38</f>
        <v>0</v>
      </c>
    </row>
    <row r="47" spans="1:4" ht="11.25">
      <c r="A47" s="20" t="s">
        <v>373</v>
      </c>
      <c r="B47" s="11">
        <f>'Пл.Опл.Пер.'!N41</f>
        <v>0</v>
      </c>
      <c r="C47" s="11">
        <f>'Пл.Опл.Пер.'!N47</f>
        <v>0</v>
      </c>
      <c r="D47" s="66">
        <f>IF(B47=0,0,C47/B47)</f>
        <v>0</v>
      </c>
    </row>
    <row r="48" spans="1:4" ht="11.25">
      <c r="A48" s="20" t="s">
        <v>374</v>
      </c>
      <c r="B48" s="67"/>
      <c r="C48" s="67"/>
      <c r="D48" s="67">
        <f>Накладные!B19-Накладные!C19</f>
        <v>0</v>
      </c>
    </row>
    <row r="49" spans="1:4" ht="11.25">
      <c r="A49" s="20" t="s">
        <v>375</v>
      </c>
      <c r="B49" s="67">
        <f>B45</f>
        <v>0</v>
      </c>
      <c r="C49" s="67">
        <f>IF('Бюд.Нак.Зат.'!N27=0,0,('Бюд.Нак.Зат.'!N33-'Бюд.Нак.Зат.'!N34-('Бюд.Нак.Зат.'!N29*(Накладные!B19-Накладные!C19)))/'Бюд.Нак.Зат.'!N27)</f>
        <v>0</v>
      </c>
      <c r="D49" s="67">
        <f>B49*C49</f>
        <v>0</v>
      </c>
    </row>
    <row r="50" spans="1:4" ht="11.25">
      <c r="A50" s="71" t="s">
        <v>376</v>
      </c>
      <c r="B50" s="67"/>
      <c r="C50" s="67"/>
      <c r="D50" s="66">
        <f>SUM(D44:D49)</f>
        <v>0</v>
      </c>
    </row>
    <row r="51" spans="2:4" ht="11.25">
      <c r="B51" s="67"/>
      <c r="C51" s="67"/>
      <c r="D51" s="67"/>
    </row>
    <row r="52" spans="1:4" ht="11.25">
      <c r="A52" s="20" t="s">
        <v>377</v>
      </c>
      <c r="D52" s="11">
        <f>D50*'Пл.Вып.Пр.'!N33</f>
        <v>0</v>
      </c>
    </row>
    <row r="54" ht="11.25">
      <c r="C54" s="68" t="s">
        <v>168</v>
      </c>
    </row>
    <row r="55" spans="2:4" ht="11.25">
      <c r="B55" s="69" t="s">
        <v>367</v>
      </c>
      <c r="C55" s="69" t="s">
        <v>368</v>
      </c>
      <c r="D55" s="69" t="s">
        <v>243</v>
      </c>
    </row>
    <row r="56" ht="11.25">
      <c r="A56" s="20" t="s">
        <v>369</v>
      </c>
    </row>
    <row r="57" spans="1:4" ht="11.25">
      <c r="A57" s="70" t="s">
        <v>370</v>
      </c>
      <c r="B57" s="72"/>
      <c r="C57" s="66"/>
      <c r="D57" s="66">
        <f>'Материалы&amp;Труд'!$D$4</f>
        <v>0</v>
      </c>
    </row>
    <row r="58" spans="1:4" ht="11.25">
      <c r="A58" t="s">
        <v>371</v>
      </c>
      <c r="B58" s="66">
        <f>'Материалы&amp;Труд'!$B$39</f>
        <v>0</v>
      </c>
      <c r="C58" s="66">
        <f>'Материалы&amp;Труд'!$C$39</f>
        <v>0</v>
      </c>
      <c r="D58" s="66">
        <f>B58*C58</f>
        <v>0</v>
      </c>
    </row>
    <row r="59" spans="1:4" ht="11.25">
      <c r="A59" s="20" t="s">
        <v>372</v>
      </c>
      <c r="B59" s="66"/>
      <c r="C59" s="66"/>
      <c r="D59" s="66">
        <f>'Материалы&amp;Труд'!D39</f>
        <v>0</v>
      </c>
    </row>
    <row r="60" spans="1:4" ht="11.25">
      <c r="A60" s="20" t="s">
        <v>373</v>
      </c>
      <c r="B60" s="11">
        <f>'Пл.Опл.Пер.'!N53</f>
        <v>0</v>
      </c>
      <c r="C60" s="11">
        <f>'Пл.Опл.Пер.'!N59</f>
        <v>0</v>
      </c>
      <c r="D60" s="66">
        <f>IF(B60=0,0,C60/B60)</f>
        <v>0</v>
      </c>
    </row>
    <row r="61" spans="1:4" ht="11.25">
      <c r="A61" s="20" t="s">
        <v>374</v>
      </c>
      <c r="B61" s="66"/>
      <c r="C61" s="66"/>
      <c r="D61" s="66">
        <f>Накладные!B20-Накладные!C20</f>
        <v>0</v>
      </c>
    </row>
    <row r="62" spans="1:4" ht="11.25">
      <c r="A62" s="20" t="s">
        <v>375</v>
      </c>
      <c r="B62" s="66">
        <f>B58</f>
        <v>0</v>
      </c>
      <c r="C62" s="66">
        <f>IF('Бюд.Нак.Зат.'!$N$35=0,0,('Бюд.Нак.Зат.'!$N$41-'Бюд.Нак.Зат.'!N42-('Бюд.Нак.Зат.'!N37*(Накладные!B20-Накладные!C20)))/'Бюд.Нак.Зат.'!$N$35)</f>
        <v>0</v>
      </c>
      <c r="D62" s="66">
        <f>B62*C62</f>
        <v>0</v>
      </c>
    </row>
    <row r="63" spans="1:4" ht="11.25">
      <c r="A63" s="71" t="s">
        <v>376</v>
      </c>
      <c r="B63" s="66"/>
      <c r="C63" s="66"/>
      <c r="D63" s="66">
        <f>SUM(D57:D62)</f>
        <v>0</v>
      </c>
    </row>
    <row r="64" spans="2:4" ht="11.25">
      <c r="B64" s="66"/>
      <c r="C64" s="66"/>
      <c r="D64" s="66"/>
    </row>
    <row r="65" spans="1:4" ht="11.25">
      <c r="A65" s="20" t="s">
        <v>377</v>
      </c>
      <c r="D65" s="11">
        <f>D63*'Пл.Вып.Пр.'!$N$42</f>
        <v>0</v>
      </c>
    </row>
    <row r="67" ht="11.25">
      <c r="C67" s="68" t="s">
        <v>169</v>
      </c>
    </row>
    <row r="68" spans="2:4" ht="11.25">
      <c r="B68" s="69" t="s">
        <v>367</v>
      </c>
      <c r="C68" s="69" t="s">
        <v>368</v>
      </c>
      <c r="D68" s="69" t="s">
        <v>243</v>
      </c>
    </row>
    <row r="69" ht="11.25">
      <c r="A69" s="20" t="s">
        <v>369</v>
      </c>
    </row>
    <row r="70" spans="1:4" ht="11.25">
      <c r="A70" s="70" t="s">
        <v>370</v>
      </c>
      <c r="B70" s="72"/>
      <c r="C70" s="66"/>
      <c r="D70" s="66">
        <f>'Материалы&amp;Труд'!$F$4</f>
        <v>0</v>
      </c>
    </row>
    <row r="71" spans="1:4" ht="11.25">
      <c r="A71" t="s">
        <v>371</v>
      </c>
      <c r="B71" s="66">
        <f>'Материалы&amp;Труд'!$B$40</f>
        <v>0</v>
      </c>
      <c r="C71" s="66">
        <f>'Материалы&amp;Труд'!$C$40</f>
        <v>0</v>
      </c>
      <c r="D71" s="66">
        <f>B71*C71</f>
        <v>0</v>
      </c>
    </row>
    <row r="72" spans="1:4" ht="11.25">
      <c r="A72" s="20" t="s">
        <v>372</v>
      </c>
      <c r="B72" s="66"/>
      <c r="C72" s="66"/>
      <c r="D72" s="66">
        <f>'Материалы&amp;Труд'!D40</f>
        <v>0</v>
      </c>
    </row>
    <row r="73" spans="1:4" ht="11.25">
      <c r="A73" s="20" t="s">
        <v>373</v>
      </c>
      <c r="B73" s="11">
        <f>'Пл.Опл.Пер.'!N65</f>
        <v>0</v>
      </c>
      <c r="C73" s="11">
        <f>'Пл.Опл.Пер.'!N71</f>
        <v>0</v>
      </c>
      <c r="D73" s="66">
        <f>IF(B73=0,0,C73/B73)</f>
        <v>0</v>
      </c>
    </row>
    <row r="74" spans="1:4" ht="11.25">
      <c r="A74" s="20" t="s">
        <v>374</v>
      </c>
      <c r="B74" s="66"/>
      <c r="C74" s="66"/>
      <c r="D74" s="66">
        <f>Накладные!B21-Накладные!C21</f>
        <v>0</v>
      </c>
    </row>
    <row r="75" spans="1:4" ht="11.25">
      <c r="A75" s="20" t="s">
        <v>375</v>
      </c>
      <c r="B75" s="66">
        <f>B71</f>
        <v>0</v>
      </c>
      <c r="C75" s="66">
        <f>IF('Бюд.Нак.Зат.'!$N$43=0,0,('Бюд.Нак.Зат.'!$N$49-'Бюд.Нак.Зат.'!N50-('Бюд.Нак.Зат.'!N45*(Накладные!B21-Накладные!C21)))/'Бюд.Нак.Зат.'!$N$43)</f>
        <v>0</v>
      </c>
      <c r="D75" s="66">
        <f>B75*C75</f>
        <v>0</v>
      </c>
    </row>
    <row r="76" spans="1:4" ht="11.25">
      <c r="A76" s="71" t="s">
        <v>376</v>
      </c>
      <c r="B76" s="66"/>
      <c r="C76" s="66"/>
      <c r="D76" s="66">
        <f>SUM(D70:D75)</f>
        <v>0</v>
      </c>
    </row>
    <row r="78" spans="1:4" ht="11.25">
      <c r="A78" s="20" t="s">
        <v>377</v>
      </c>
      <c r="D78" s="11">
        <f>D76*'Пл.Вып.Пр.'!$N$51</f>
        <v>0</v>
      </c>
    </row>
    <row r="80" spans="1:4" ht="11.25">
      <c r="A80" s="68" t="s">
        <v>378</v>
      </c>
      <c r="D80" s="54">
        <f>D13+D26+D52+D65+D39+D78</f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L40">
      <selection activeCell="N50" sqref="N50"/>
    </sheetView>
  </sheetViews>
  <sheetFormatPr defaultColWidth="9.140625" defaultRowHeight="12"/>
  <cols>
    <col min="1" max="1" width="36.140625" style="2" customWidth="1"/>
    <col min="2" max="4" width="12.140625" style="2" customWidth="1"/>
    <col min="5" max="7" width="12.28125" style="2" customWidth="1"/>
    <col min="8" max="12" width="12.421875" style="2" customWidth="1"/>
    <col min="13" max="13" width="11.28125" style="2" customWidth="1"/>
    <col min="14" max="14" width="11.8515625" style="2" customWidth="1"/>
    <col min="15" max="16384" width="9.28125" style="2" customWidth="1"/>
  </cols>
  <sheetData>
    <row r="1" ht="11.25">
      <c r="A1" s="1" t="s">
        <v>204</v>
      </c>
    </row>
    <row r="3" spans="1:14" ht="11.25">
      <c r="A3" s="1" t="s">
        <v>11</v>
      </c>
      <c r="B3" s="28" t="s">
        <v>58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28" t="s">
        <v>66</v>
      </c>
      <c r="I3" s="28" t="s">
        <v>67</v>
      </c>
      <c r="J3" s="28" t="s">
        <v>68</v>
      </c>
      <c r="K3" s="28" t="s">
        <v>69</v>
      </c>
      <c r="L3" s="28" t="s">
        <v>70</v>
      </c>
      <c r="M3" s="28" t="s">
        <v>71</v>
      </c>
      <c r="N3" s="28" t="s">
        <v>271</v>
      </c>
    </row>
    <row r="4" spans="1:14" ht="11.25">
      <c r="A4" s="2" t="s">
        <v>73</v>
      </c>
      <c r="B4" s="11">
        <f>'Сбыт&amp;Цена'!B6</f>
        <v>0</v>
      </c>
      <c r="C4" s="11">
        <f>'Сбыт&amp;Цена'!C6</f>
        <v>0</v>
      </c>
      <c r="D4" s="11">
        <f>'Сбыт&amp;Цена'!D6</f>
        <v>0</v>
      </c>
      <c r="E4" s="11">
        <f>'Сбыт&amp;Цена'!E6</f>
        <v>0</v>
      </c>
      <c r="F4" s="11">
        <f>'Сбыт&amp;Цена'!F6</f>
        <v>0</v>
      </c>
      <c r="G4" s="11">
        <f>'Сбыт&amp;Цена'!G6</f>
        <v>0</v>
      </c>
      <c r="H4" s="11">
        <f>'Сбыт&amp;Цена'!H6</f>
        <v>0</v>
      </c>
      <c r="I4" s="11">
        <f>'Сбыт&amp;Цена'!I6</f>
        <v>0</v>
      </c>
      <c r="J4" s="11">
        <f>'Сбыт&amp;Цена'!J6</f>
        <v>0</v>
      </c>
      <c r="K4" s="11">
        <f>'Сбыт&amp;Цена'!K6</f>
        <v>0</v>
      </c>
      <c r="L4" s="11">
        <f>'Сбыт&amp;Цена'!L6</f>
        <v>0</v>
      </c>
      <c r="M4" s="11">
        <f>'Сбыт&amp;Цена'!M6</f>
        <v>0</v>
      </c>
      <c r="N4" s="14">
        <f>SUM(B4:M4)</f>
        <v>0</v>
      </c>
    </row>
    <row r="5" spans="1:14" ht="11.25">
      <c r="A5" s="2" t="s">
        <v>379</v>
      </c>
      <c r="B5" s="20">
        <f>'Управ.&amp;Фин.'!$B$4</f>
        <v>0</v>
      </c>
      <c r="C5" s="20">
        <f>'Управ.&amp;Фин.'!$B$4</f>
        <v>0</v>
      </c>
      <c r="D5" s="20">
        <f>'Управ.&amp;Фин.'!$B$4</f>
        <v>0</v>
      </c>
      <c r="E5" s="20">
        <f>'Управ.&amp;Фин.'!$B$4</f>
        <v>0</v>
      </c>
      <c r="F5" s="20">
        <f>'Управ.&amp;Фин.'!$B$4</f>
        <v>0</v>
      </c>
      <c r="G5" s="20">
        <f>'Управ.&amp;Фин.'!$B$4</f>
        <v>0</v>
      </c>
      <c r="H5" s="20">
        <f>'Управ.&amp;Фин.'!$B$4</f>
        <v>0</v>
      </c>
      <c r="I5" s="20">
        <f>'Управ.&amp;Фин.'!$B$4</f>
        <v>0</v>
      </c>
      <c r="J5" s="20">
        <f>'Управ.&amp;Фин.'!$B$4</f>
        <v>0</v>
      </c>
      <c r="K5" s="20">
        <f>'Управ.&amp;Фин.'!$B$4</f>
        <v>0</v>
      </c>
      <c r="L5" s="20">
        <f>'Управ.&amp;Фин.'!$B$4</f>
        <v>0</v>
      </c>
      <c r="M5" s="20">
        <f>'Управ.&amp;Фин.'!$B$4</f>
        <v>0</v>
      </c>
      <c r="N5" s="20">
        <f>'Управ.&amp;Фин.'!$B$4</f>
        <v>0</v>
      </c>
    </row>
    <row r="6" spans="1:14" ht="11.25">
      <c r="A6" s="25" t="s">
        <v>380</v>
      </c>
      <c r="B6" s="54">
        <f>B4*B5</f>
        <v>0</v>
      </c>
      <c r="C6" s="54">
        <f aca="true" t="shared" si="0" ref="C6:L6">C4*C5</f>
        <v>0</v>
      </c>
      <c r="D6" s="54">
        <f t="shared" si="0"/>
        <v>0</v>
      </c>
      <c r="E6" s="54">
        <f t="shared" si="0"/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>M4*M5</f>
        <v>0</v>
      </c>
      <c r="N6" s="54">
        <f>N4*N5</f>
        <v>0</v>
      </c>
    </row>
    <row r="7" spans="1:14" ht="11.25">
      <c r="A7" s="80" t="s">
        <v>202</v>
      </c>
      <c r="B7" s="54">
        <f>B4*'Управ.&amp;Фин.'!$D$4</f>
        <v>0</v>
      </c>
      <c r="C7" s="54">
        <f>C4*'Управ.&amp;Фин.'!$D$4</f>
        <v>0</v>
      </c>
      <c r="D7" s="54">
        <f>D4*'Управ.&amp;Фин.'!$D$4</f>
        <v>0</v>
      </c>
      <c r="E7" s="54">
        <f>E4*'Управ.&amp;Фин.'!$D$4</f>
        <v>0</v>
      </c>
      <c r="F7" s="54">
        <f>F4*'Управ.&amp;Фин.'!$D$4</f>
        <v>0</v>
      </c>
      <c r="G7" s="54">
        <f>G4*'Управ.&amp;Фин.'!$D$4</f>
        <v>0</v>
      </c>
      <c r="H7" s="54">
        <f>H4*'Управ.&amp;Фин.'!$D$4</f>
        <v>0</v>
      </c>
      <c r="I7" s="54">
        <f>I4*'Управ.&amp;Фин.'!$D$4</f>
        <v>0</v>
      </c>
      <c r="J7" s="54">
        <f>J4*'Управ.&amp;Фин.'!$D$4</f>
        <v>0</v>
      </c>
      <c r="K7" s="54">
        <f>K4*'Управ.&amp;Фин.'!$D$4</f>
        <v>0</v>
      </c>
      <c r="L7" s="54">
        <f>L4*'Управ.&amp;Фин.'!$D$4</f>
        <v>0</v>
      </c>
      <c r="M7" s="54">
        <f>M4*'Управ.&amp;Фин.'!$D$4</f>
        <v>0</v>
      </c>
      <c r="N7" s="54">
        <f>SUM(B7:M7)</f>
        <v>0</v>
      </c>
    </row>
    <row r="8" spans="1:14" ht="11.25">
      <c r="A8" s="2" t="s">
        <v>74</v>
      </c>
      <c r="B8" s="11">
        <f>'Сбыт&amp;Цена'!B7</f>
        <v>0</v>
      </c>
      <c r="C8" s="11">
        <f>'Сбыт&amp;Цена'!C7</f>
        <v>0</v>
      </c>
      <c r="D8" s="11">
        <f>'Сбыт&amp;Цена'!D7</f>
        <v>0</v>
      </c>
      <c r="E8" s="11">
        <f>'Сбыт&amp;Цена'!E7</f>
        <v>0</v>
      </c>
      <c r="F8" s="11">
        <f>'Сбыт&amp;Цена'!F7</f>
        <v>0</v>
      </c>
      <c r="G8" s="11">
        <f>'Сбыт&amp;Цена'!G7</f>
        <v>0</v>
      </c>
      <c r="H8" s="11">
        <f>'Сбыт&amp;Цена'!H7</f>
        <v>0</v>
      </c>
      <c r="I8" s="11">
        <f>'Сбыт&amp;Цена'!I7</f>
        <v>0</v>
      </c>
      <c r="J8" s="11">
        <f>'Сбыт&amp;Цена'!J7</f>
        <v>0</v>
      </c>
      <c r="K8" s="11">
        <f>'Сбыт&amp;Цена'!K7</f>
        <v>0</v>
      </c>
      <c r="L8" s="11">
        <f>'Сбыт&amp;Цена'!L7</f>
        <v>0</v>
      </c>
      <c r="M8" s="11">
        <f>'Сбыт&amp;Цена'!M7</f>
        <v>0</v>
      </c>
      <c r="N8" s="14">
        <f>SUM(B8:M8)</f>
        <v>0</v>
      </c>
    </row>
    <row r="9" spans="1:14" ht="11.25">
      <c r="A9" s="2" t="s">
        <v>379</v>
      </c>
      <c r="B9" s="20">
        <f>'Управ.&amp;Фин.'!$B$5</f>
        <v>0</v>
      </c>
      <c r="C9" s="20">
        <f>'Управ.&amp;Фин.'!$B$5</f>
        <v>0</v>
      </c>
      <c r="D9" s="20">
        <f>'Управ.&amp;Фин.'!$B$5</f>
        <v>0</v>
      </c>
      <c r="E9" s="20">
        <f>'Управ.&amp;Фин.'!$B$5</f>
        <v>0</v>
      </c>
      <c r="F9" s="20">
        <f>'Управ.&amp;Фин.'!$B$5</f>
        <v>0</v>
      </c>
      <c r="G9" s="20">
        <f>'Управ.&amp;Фин.'!$B$5</f>
        <v>0</v>
      </c>
      <c r="H9" s="20">
        <f>'Управ.&amp;Фин.'!$B$5</f>
        <v>0</v>
      </c>
      <c r="I9" s="20">
        <f>'Управ.&amp;Фин.'!$B$5</f>
        <v>0</v>
      </c>
      <c r="J9" s="20">
        <f>'Управ.&amp;Фин.'!$B$5</f>
        <v>0</v>
      </c>
      <c r="K9" s="20">
        <f>'Управ.&amp;Фин.'!$B$5</f>
        <v>0</v>
      </c>
      <c r="L9" s="20">
        <f>'Управ.&amp;Фин.'!$B$5</f>
        <v>0</v>
      </c>
      <c r="M9" s="20">
        <f>'Управ.&amp;Фин.'!$B$5</f>
        <v>0</v>
      </c>
      <c r="N9" s="20">
        <f>'Управ.&amp;Фин.'!$B$5</f>
        <v>0</v>
      </c>
    </row>
    <row r="10" spans="1:14" ht="11.25">
      <c r="A10" s="25" t="s">
        <v>380</v>
      </c>
      <c r="B10" s="54">
        <f>B8*B9</f>
        <v>0</v>
      </c>
      <c r="C10" s="54">
        <f aca="true" t="shared" si="1" ref="C10:L10">C8*C9</f>
        <v>0</v>
      </c>
      <c r="D10" s="54">
        <f t="shared" si="1"/>
        <v>0</v>
      </c>
      <c r="E10" s="54">
        <f t="shared" si="1"/>
        <v>0</v>
      </c>
      <c r="F10" s="54">
        <f t="shared" si="1"/>
        <v>0</v>
      </c>
      <c r="G10" s="54">
        <f t="shared" si="1"/>
        <v>0</v>
      </c>
      <c r="H10" s="54">
        <f t="shared" si="1"/>
        <v>0</v>
      </c>
      <c r="I10" s="54">
        <f t="shared" si="1"/>
        <v>0</v>
      </c>
      <c r="J10" s="54">
        <f t="shared" si="1"/>
        <v>0</v>
      </c>
      <c r="K10" s="54">
        <f t="shared" si="1"/>
        <v>0</v>
      </c>
      <c r="L10" s="54">
        <f t="shared" si="1"/>
        <v>0</v>
      </c>
      <c r="M10" s="54">
        <f>M8*M9</f>
        <v>0</v>
      </c>
      <c r="N10" s="54">
        <f>N8*N9</f>
        <v>0</v>
      </c>
    </row>
    <row r="11" spans="1:14" ht="11.25">
      <c r="A11" s="80" t="s">
        <v>202</v>
      </c>
      <c r="B11" s="54">
        <f>B8*'Управ.&amp;Фин.'!$D$5</f>
        <v>0</v>
      </c>
      <c r="C11" s="54">
        <f>C8*'Управ.&amp;Фин.'!$D$5</f>
        <v>0</v>
      </c>
      <c r="D11" s="54">
        <f>D8*'Управ.&amp;Фин.'!$D$5</f>
        <v>0</v>
      </c>
      <c r="E11" s="54">
        <f>E8*'Управ.&amp;Фин.'!$D$5</f>
        <v>0</v>
      </c>
      <c r="F11" s="54">
        <f>F8*'Управ.&amp;Фин.'!$D$5</f>
        <v>0</v>
      </c>
      <c r="G11" s="54">
        <f>G8*'Управ.&amp;Фин.'!$D$5</f>
        <v>0</v>
      </c>
      <c r="H11" s="54">
        <f>H8*'Управ.&amp;Фин.'!$D$5</f>
        <v>0</v>
      </c>
      <c r="I11" s="54">
        <f>I8*'Управ.&amp;Фин.'!$D$5</f>
        <v>0</v>
      </c>
      <c r="J11" s="54">
        <f>J8*'Управ.&amp;Фин.'!$D$5</f>
        <v>0</v>
      </c>
      <c r="K11" s="54">
        <f>K8*'Управ.&amp;Фин.'!$D$5</f>
        <v>0</v>
      </c>
      <c r="L11" s="54">
        <f>L8*'Управ.&amp;Фин.'!$D$5</f>
        <v>0</v>
      </c>
      <c r="M11" s="54">
        <f>M8*'Управ.&amp;Фин.'!$D$5</f>
        <v>0</v>
      </c>
      <c r="N11" s="54">
        <f>SUM(B11:M11)</f>
        <v>0</v>
      </c>
    </row>
    <row r="12" spans="1:14" ht="11.25">
      <c r="A12" s="2" t="s">
        <v>75</v>
      </c>
      <c r="B12" s="11">
        <f>'Сбыт&amp;Цена'!B8</f>
        <v>0</v>
      </c>
      <c r="C12" s="11">
        <f>'Сбыт&amp;Цена'!C8</f>
        <v>0</v>
      </c>
      <c r="D12" s="11">
        <f>'Сбыт&amp;Цена'!D8</f>
        <v>0</v>
      </c>
      <c r="E12" s="11">
        <f>'Сбыт&amp;Цена'!E8</f>
        <v>0</v>
      </c>
      <c r="F12" s="11">
        <f>'Сбыт&amp;Цена'!F8</f>
        <v>0</v>
      </c>
      <c r="G12" s="11">
        <f>'Сбыт&amp;Цена'!G8</f>
        <v>0</v>
      </c>
      <c r="H12" s="11">
        <f>'Сбыт&amp;Цена'!H8</f>
        <v>0</v>
      </c>
      <c r="I12" s="11">
        <f>'Сбыт&amp;Цена'!I8</f>
        <v>0</v>
      </c>
      <c r="J12" s="11">
        <f>'Сбыт&amp;Цена'!J8</f>
        <v>0</v>
      </c>
      <c r="K12" s="11">
        <f>'Сбыт&amp;Цена'!K8</f>
        <v>0</v>
      </c>
      <c r="L12" s="11">
        <f>'Сбыт&amp;Цена'!L8</f>
        <v>0</v>
      </c>
      <c r="M12" s="11">
        <f>'Сбыт&amp;Цена'!M8</f>
        <v>0</v>
      </c>
      <c r="N12" s="14">
        <f>SUM(B12:M12)</f>
        <v>0</v>
      </c>
    </row>
    <row r="13" spans="1:14" ht="11.25">
      <c r="A13" s="2" t="s">
        <v>379</v>
      </c>
      <c r="B13" s="20">
        <f>'Управ.&amp;Фин.'!$B$6</f>
        <v>0</v>
      </c>
      <c r="C13" s="20">
        <f>'Управ.&amp;Фин.'!$B$6</f>
        <v>0</v>
      </c>
      <c r="D13" s="20">
        <f>'Управ.&amp;Фин.'!$B$6</f>
        <v>0</v>
      </c>
      <c r="E13" s="20">
        <f>'Управ.&amp;Фин.'!$B$6</f>
        <v>0</v>
      </c>
      <c r="F13" s="20">
        <f>'Управ.&amp;Фин.'!$B$6</f>
        <v>0</v>
      </c>
      <c r="G13" s="20">
        <f>'Управ.&amp;Фин.'!$B$6</f>
        <v>0</v>
      </c>
      <c r="H13" s="20">
        <f>'Управ.&amp;Фин.'!$B$6</f>
        <v>0</v>
      </c>
      <c r="I13" s="20">
        <f>'Управ.&amp;Фин.'!$B$6</f>
        <v>0</v>
      </c>
      <c r="J13" s="20">
        <f>'Управ.&amp;Фин.'!$B$6</f>
        <v>0</v>
      </c>
      <c r="K13" s="20">
        <f>'Управ.&amp;Фин.'!$B$6</f>
        <v>0</v>
      </c>
      <c r="L13" s="20">
        <f>'Управ.&amp;Фин.'!$B$6</f>
        <v>0</v>
      </c>
      <c r="M13" s="20">
        <f>'Управ.&amp;Фин.'!$B$6</f>
        <v>0</v>
      </c>
      <c r="N13" s="20">
        <f>'Управ.&amp;Фин.'!$B$6</f>
        <v>0</v>
      </c>
    </row>
    <row r="14" spans="1:14" ht="11.25">
      <c r="A14" s="25" t="s">
        <v>380</v>
      </c>
      <c r="B14" s="54">
        <f>B12*B13</f>
        <v>0</v>
      </c>
      <c r="C14" s="54">
        <f aca="true" t="shared" si="2" ref="C14:L14">C12*C13</f>
        <v>0</v>
      </c>
      <c r="D14" s="54">
        <f t="shared" si="2"/>
        <v>0</v>
      </c>
      <c r="E14" s="54">
        <f t="shared" si="2"/>
        <v>0</v>
      </c>
      <c r="F14" s="54">
        <f t="shared" si="2"/>
        <v>0</v>
      </c>
      <c r="G14" s="54">
        <f t="shared" si="2"/>
        <v>0</v>
      </c>
      <c r="H14" s="54">
        <f t="shared" si="2"/>
        <v>0</v>
      </c>
      <c r="I14" s="54">
        <f t="shared" si="2"/>
        <v>0</v>
      </c>
      <c r="J14" s="54">
        <f t="shared" si="2"/>
        <v>0</v>
      </c>
      <c r="K14" s="54">
        <f t="shared" si="2"/>
        <v>0</v>
      </c>
      <c r="L14" s="54">
        <f t="shared" si="2"/>
        <v>0</v>
      </c>
      <c r="M14" s="54">
        <f>M12*M13</f>
        <v>0</v>
      </c>
      <c r="N14" s="54">
        <f>N12*N13</f>
        <v>0</v>
      </c>
    </row>
    <row r="15" spans="1:14" ht="11.25">
      <c r="A15" s="80" t="s">
        <v>202</v>
      </c>
      <c r="B15" s="54">
        <f>B12*'Управ.&amp;Фин.'!$D$6</f>
        <v>0</v>
      </c>
      <c r="C15" s="54">
        <f>C12*'Управ.&amp;Фин.'!$D$6</f>
        <v>0</v>
      </c>
      <c r="D15" s="54">
        <f>D12*'Управ.&amp;Фин.'!$D$6</f>
        <v>0</v>
      </c>
      <c r="E15" s="54">
        <f>E12*'Управ.&amp;Фин.'!$D$6</f>
        <v>0</v>
      </c>
      <c r="F15" s="54">
        <f>F12*'Управ.&amp;Фин.'!$D$6</f>
        <v>0</v>
      </c>
      <c r="G15" s="54">
        <f>G12*'Управ.&amp;Фин.'!$D$6</f>
        <v>0</v>
      </c>
      <c r="H15" s="54">
        <f>H12*'Управ.&amp;Фин.'!$D$6</f>
        <v>0</v>
      </c>
      <c r="I15" s="54">
        <f>I12*'Управ.&amp;Фин.'!$D$6</f>
        <v>0</v>
      </c>
      <c r="J15" s="54">
        <f>J12*'Управ.&amp;Фин.'!$D$6</f>
        <v>0</v>
      </c>
      <c r="K15" s="54">
        <f>K12*'Управ.&amp;Фин.'!$D$6</f>
        <v>0</v>
      </c>
      <c r="L15" s="54">
        <f>L12*'Управ.&amp;Фин.'!$D$6</f>
        <v>0</v>
      </c>
      <c r="M15" s="54">
        <f>M12*'Управ.&amp;Фин.'!$D$6</f>
        <v>0</v>
      </c>
      <c r="N15" s="54">
        <f>SUM(B15:M15)</f>
        <v>0</v>
      </c>
    </row>
    <row r="16" spans="1:14" ht="11.25">
      <c r="A16" s="36" t="s">
        <v>76</v>
      </c>
      <c r="B16" s="11">
        <f>'Сбыт&amp;Цена'!B9</f>
        <v>0</v>
      </c>
      <c r="C16" s="11">
        <f>'Сбыт&amp;Цена'!C9</f>
        <v>0</v>
      </c>
      <c r="D16" s="11">
        <f>'Сбыт&amp;Цена'!D9</f>
        <v>0</v>
      </c>
      <c r="E16" s="11">
        <f>'Сбыт&amp;Цена'!E9</f>
        <v>0</v>
      </c>
      <c r="F16" s="11">
        <f>'Сбыт&amp;Цена'!F9</f>
        <v>0</v>
      </c>
      <c r="G16" s="11">
        <f>'Сбыт&amp;Цена'!G9</f>
        <v>0</v>
      </c>
      <c r="H16" s="11">
        <f>'Сбыт&amp;Цена'!H9</f>
        <v>0</v>
      </c>
      <c r="I16" s="11">
        <f>'Сбыт&amp;Цена'!I9</f>
        <v>0</v>
      </c>
      <c r="J16" s="11">
        <f>'Сбыт&amp;Цена'!J9</f>
        <v>0</v>
      </c>
      <c r="K16" s="11">
        <f>'Сбыт&amp;Цена'!K9</f>
        <v>0</v>
      </c>
      <c r="L16" s="11">
        <f>'Сбыт&amp;Цена'!L9</f>
        <v>0</v>
      </c>
      <c r="M16" s="11">
        <f>'Сбыт&amp;Цена'!M9</f>
        <v>0</v>
      </c>
      <c r="N16" s="14">
        <f>SUM(B16:M16)</f>
        <v>0</v>
      </c>
    </row>
    <row r="17" spans="1:14" ht="11.25">
      <c r="A17" s="2" t="s">
        <v>379</v>
      </c>
      <c r="B17" s="20">
        <f>'Управ.&amp;Фин.'!$B$7</f>
        <v>0</v>
      </c>
      <c r="C17" s="20">
        <f>'Управ.&amp;Фин.'!$B$7</f>
        <v>0</v>
      </c>
      <c r="D17" s="20">
        <f>'Управ.&amp;Фин.'!$B$7</f>
        <v>0</v>
      </c>
      <c r="E17" s="20">
        <f>'Управ.&amp;Фин.'!$B$7</f>
        <v>0</v>
      </c>
      <c r="F17" s="20">
        <f>'Управ.&amp;Фин.'!$B$7</f>
        <v>0</v>
      </c>
      <c r="G17" s="20">
        <f>'Управ.&amp;Фин.'!$B$7</f>
        <v>0</v>
      </c>
      <c r="H17" s="20">
        <f>'Управ.&amp;Фин.'!$B$7</f>
        <v>0</v>
      </c>
      <c r="I17" s="20">
        <f>'Управ.&amp;Фин.'!$B$7</f>
        <v>0</v>
      </c>
      <c r="J17" s="20">
        <f>'Управ.&amp;Фин.'!$B$7</f>
        <v>0</v>
      </c>
      <c r="K17" s="20">
        <f>'Управ.&amp;Фин.'!$B$7</f>
        <v>0</v>
      </c>
      <c r="L17" s="20">
        <f>'Управ.&amp;Фин.'!$B$7</f>
        <v>0</v>
      </c>
      <c r="M17" s="20">
        <f>'Управ.&amp;Фин.'!$B$7</f>
        <v>0</v>
      </c>
      <c r="N17" s="20">
        <f>'Управ.&amp;Фин.'!$B$7</f>
        <v>0</v>
      </c>
    </row>
    <row r="18" spans="1:14" ht="11.25">
      <c r="A18" s="25" t="s">
        <v>380</v>
      </c>
      <c r="B18" s="54">
        <f aca="true" t="shared" si="3" ref="B18:N18">B16*B17</f>
        <v>0</v>
      </c>
      <c r="C18" s="54">
        <f t="shared" si="3"/>
        <v>0</v>
      </c>
      <c r="D18" s="54">
        <f t="shared" si="3"/>
        <v>0</v>
      </c>
      <c r="E18" s="54">
        <f t="shared" si="3"/>
        <v>0</v>
      </c>
      <c r="F18" s="54">
        <f t="shared" si="3"/>
        <v>0</v>
      </c>
      <c r="G18" s="54">
        <f t="shared" si="3"/>
        <v>0</v>
      </c>
      <c r="H18" s="54">
        <f t="shared" si="3"/>
        <v>0</v>
      </c>
      <c r="I18" s="54">
        <f t="shared" si="3"/>
        <v>0</v>
      </c>
      <c r="J18" s="54">
        <f t="shared" si="3"/>
        <v>0</v>
      </c>
      <c r="K18" s="54">
        <f t="shared" si="3"/>
        <v>0</v>
      </c>
      <c r="L18" s="54">
        <f t="shared" si="3"/>
        <v>0</v>
      </c>
      <c r="M18" s="54">
        <f t="shared" si="3"/>
        <v>0</v>
      </c>
      <c r="N18" s="54">
        <f t="shared" si="3"/>
        <v>0</v>
      </c>
    </row>
    <row r="19" spans="1:14" ht="11.25">
      <c r="A19" s="80" t="s">
        <v>202</v>
      </c>
      <c r="B19" s="54">
        <f>B16*'Управ.&amp;Фин.'!$D$7</f>
        <v>0</v>
      </c>
      <c r="C19" s="54">
        <f>C16*'Управ.&amp;Фин.'!$D$7</f>
        <v>0</v>
      </c>
      <c r="D19" s="54">
        <f>D16*'Управ.&amp;Фин.'!$D$7</f>
        <v>0</v>
      </c>
      <c r="E19" s="54">
        <f>E16*'Управ.&amp;Фин.'!$D$7</f>
        <v>0</v>
      </c>
      <c r="F19" s="54">
        <f>F16*'Управ.&amp;Фин.'!$D$7</f>
        <v>0</v>
      </c>
      <c r="G19" s="54">
        <f>G16*'Управ.&amp;Фин.'!$D$7</f>
        <v>0</v>
      </c>
      <c r="H19" s="54">
        <f>H16*'Управ.&amp;Фин.'!$D$7</f>
        <v>0</v>
      </c>
      <c r="I19" s="54">
        <f>I16*'Управ.&amp;Фин.'!$D$7</f>
        <v>0</v>
      </c>
      <c r="J19" s="54">
        <f>J16*'Управ.&amp;Фин.'!$D$7</f>
        <v>0</v>
      </c>
      <c r="K19" s="54">
        <f>K16*'Управ.&amp;Фин.'!$D$7</f>
        <v>0</v>
      </c>
      <c r="L19" s="54">
        <f>L16*'Управ.&amp;Фин.'!$D$7</f>
        <v>0</v>
      </c>
      <c r="M19" s="54">
        <f>M16*'Управ.&amp;Фин.'!$D$7</f>
        <v>0</v>
      </c>
      <c r="N19" s="54">
        <f>SUM(B19:M19)</f>
        <v>0</v>
      </c>
    </row>
    <row r="20" spans="1:14" ht="11.25">
      <c r="A20" s="2" t="s">
        <v>77</v>
      </c>
      <c r="B20" s="11">
        <f>'Сбыт&amp;Цена'!B10</f>
        <v>0</v>
      </c>
      <c r="C20" s="11">
        <f>'Сбыт&amp;Цена'!C10</f>
        <v>0</v>
      </c>
      <c r="D20" s="11">
        <f>'Сбыт&amp;Цена'!D10</f>
        <v>0</v>
      </c>
      <c r="E20" s="11">
        <f>'Сбыт&amp;Цена'!E10</f>
        <v>0</v>
      </c>
      <c r="F20" s="11">
        <f>'Сбыт&amp;Цена'!F10</f>
        <v>0</v>
      </c>
      <c r="G20" s="11">
        <f>'Сбыт&amp;Цена'!G10</f>
        <v>0</v>
      </c>
      <c r="H20" s="11">
        <f>'Сбыт&amp;Цена'!H10</f>
        <v>0</v>
      </c>
      <c r="I20" s="11">
        <f>'Сбыт&amp;Цена'!I10</f>
        <v>0</v>
      </c>
      <c r="J20" s="11">
        <f>'Сбыт&amp;Цена'!J10</f>
        <v>0</v>
      </c>
      <c r="K20" s="11">
        <f>'Сбыт&amp;Цена'!K10</f>
        <v>0</v>
      </c>
      <c r="L20" s="11">
        <f>'Сбыт&amp;Цена'!L10</f>
        <v>0</v>
      </c>
      <c r="M20" s="11">
        <f>'Сбыт&amp;Цена'!M10</f>
        <v>0</v>
      </c>
      <c r="N20" s="14">
        <f>SUM(B20:M20)</f>
        <v>0</v>
      </c>
    </row>
    <row r="21" spans="1:14" ht="11.25">
      <c r="A21" s="2" t="s">
        <v>379</v>
      </c>
      <c r="B21" s="20">
        <f>'Управ.&amp;Фин.'!$B$8</f>
        <v>0</v>
      </c>
      <c r="C21" s="20">
        <f>'Управ.&amp;Фин.'!$B$8</f>
        <v>0</v>
      </c>
      <c r="D21" s="20">
        <f>'Управ.&amp;Фин.'!$B$8</f>
        <v>0</v>
      </c>
      <c r="E21" s="20">
        <f>'Управ.&amp;Фин.'!$B$8</f>
        <v>0</v>
      </c>
      <c r="F21" s="20">
        <f>'Управ.&amp;Фин.'!$B$8</f>
        <v>0</v>
      </c>
      <c r="G21" s="20">
        <f>'Управ.&amp;Фин.'!$B$8</f>
        <v>0</v>
      </c>
      <c r="H21" s="20">
        <f>'Управ.&amp;Фин.'!$B$8</f>
        <v>0</v>
      </c>
      <c r="I21" s="20">
        <f>'Управ.&amp;Фин.'!$B$8</f>
        <v>0</v>
      </c>
      <c r="J21" s="20">
        <f>'Управ.&amp;Фин.'!$B$8</f>
        <v>0</v>
      </c>
      <c r="K21" s="20">
        <f>'Управ.&amp;Фин.'!$B$8</f>
        <v>0</v>
      </c>
      <c r="L21" s="20">
        <f>'Управ.&amp;Фин.'!$B$8</f>
        <v>0</v>
      </c>
      <c r="M21" s="20">
        <f>'Управ.&amp;Фин.'!$B$8</f>
        <v>0</v>
      </c>
      <c r="N21" s="20">
        <f>'Управ.&amp;Фин.'!$B$8</f>
        <v>0</v>
      </c>
    </row>
    <row r="22" spans="1:14" ht="11.25">
      <c r="A22" s="25" t="s">
        <v>380</v>
      </c>
      <c r="B22" s="54">
        <f aca="true" t="shared" si="4" ref="B22:N22">B20*B21</f>
        <v>0</v>
      </c>
      <c r="C22" s="54">
        <f t="shared" si="4"/>
        <v>0</v>
      </c>
      <c r="D22" s="54">
        <f t="shared" si="4"/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4">
        <f t="shared" si="4"/>
        <v>0</v>
      </c>
      <c r="K22" s="54">
        <f t="shared" si="4"/>
        <v>0</v>
      </c>
      <c r="L22" s="54">
        <f t="shared" si="4"/>
        <v>0</v>
      </c>
      <c r="M22" s="54">
        <f t="shared" si="4"/>
        <v>0</v>
      </c>
      <c r="N22" s="54">
        <f t="shared" si="4"/>
        <v>0</v>
      </c>
    </row>
    <row r="23" spans="1:14" ht="11.25">
      <c r="A23" s="80" t="s">
        <v>202</v>
      </c>
      <c r="B23" s="54">
        <f>B20*'Управ.&amp;Фин.'!$D$8</f>
        <v>0</v>
      </c>
      <c r="C23" s="54">
        <f>C20*'Управ.&amp;Фин.'!$D$8</f>
        <v>0</v>
      </c>
      <c r="D23" s="54">
        <f>D20*'Управ.&amp;Фин.'!$D$8</f>
        <v>0</v>
      </c>
      <c r="E23" s="54">
        <f>E20*'Управ.&amp;Фин.'!$D$8</f>
        <v>0</v>
      </c>
      <c r="F23" s="54">
        <f>F20*'Управ.&amp;Фин.'!$D$8</f>
        <v>0</v>
      </c>
      <c r="G23" s="54">
        <f>G20*'Управ.&amp;Фин.'!$D$8</f>
        <v>0</v>
      </c>
      <c r="H23" s="54">
        <f>H20*'Управ.&amp;Фин.'!$D$8</f>
        <v>0</v>
      </c>
      <c r="I23" s="54">
        <f>I20*'Управ.&amp;Фин.'!$D$8</f>
        <v>0</v>
      </c>
      <c r="J23" s="54">
        <f>J20*'Управ.&amp;Фин.'!$D$8</f>
        <v>0</v>
      </c>
      <c r="K23" s="54">
        <f>K20*'Управ.&amp;Фин.'!$D$8</f>
        <v>0</v>
      </c>
      <c r="L23" s="54">
        <f>L20*'Управ.&amp;Фин.'!$D$8</f>
        <v>0</v>
      </c>
      <c r="M23" s="54">
        <f>M20*'Управ.&amp;Фин.'!$D$8</f>
        <v>0</v>
      </c>
      <c r="N23" s="54">
        <f>SUM(B23:M23)</f>
        <v>0</v>
      </c>
    </row>
    <row r="24" spans="1:14" ht="11.25">
      <c r="A24" s="2" t="s">
        <v>78</v>
      </c>
      <c r="B24" s="11">
        <f>'Сбыт&amp;Цена'!B11</f>
        <v>0</v>
      </c>
      <c r="C24" s="11">
        <f>'Сбыт&amp;Цена'!C11</f>
        <v>0</v>
      </c>
      <c r="D24" s="11">
        <f>'Сбыт&amp;Цена'!D11</f>
        <v>0</v>
      </c>
      <c r="E24" s="11">
        <f>'Сбыт&amp;Цена'!E11</f>
        <v>0</v>
      </c>
      <c r="F24" s="11">
        <f>'Сбыт&amp;Цена'!F11</f>
        <v>0</v>
      </c>
      <c r="G24" s="11">
        <f>'Сбыт&amp;Цена'!G11</f>
        <v>0</v>
      </c>
      <c r="H24" s="11">
        <f>'Сбыт&amp;Цена'!H11</f>
        <v>0</v>
      </c>
      <c r="I24" s="11">
        <f>'Сбыт&amp;Цена'!I11</f>
        <v>0</v>
      </c>
      <c r="J24" s="11">
        <f>'Сбыт&amp;Цена'!J11</f>
        <v>0</v>
      </c>
      <c r="K24" s="11">
        <f>'Сбыт&amp;Цена'!K11</f>
        <v>0</v>
      </c>
      <c r="L24" s="11">
        <f>'Сбыт&amp;Цена'!L11</f>
        <v>0</v>
      </c>
      <c r="M24" s="11">
        <f>'Сбыт&amp;Цена'!M11</f>
        <v>0</v>
      </c>
      <c r="N24" s="14">
        <f>SUM(B24:M24)</f>
        <v>0</v>
      </c>
    </row>
    <row r="25" spans="1:14" ht="11.25">
      <c r="A25" s="2" t="s">
        <v>379</v>
      </c>
      <c r="B25" s="20">
        <f>'Управ.&amp;Фин.'!$B$9</f>
        <v>0</v>
      </c>
      <c r="C25" s="20">
        <f>'Управ.&amp;Фин.'!$B$9</f>
        <v>0</v>
      </c>
      <c r="D25" s="20">
        <f>'Управ.&amp;Фин.'!$B$9</f>
        <v>0</v>
      </c>
      <c r="E25" s="20">
        <f>'Управ.&amp;Фин.'!$B$9</f>
        <v>0</v>
      </c>
      <c r="F25" s="20">
        <f>'Управ.&amp;Фин.'!$B$9</f>
        <v>0</v>
      </c>
      <c r="G25" s="20">
        <f>'Управ.&amp;Фин.'!$B$9</f>
        <v>0</v>
      </c>
      <c r="H25" s="20">
        <f>'Управ.&amp;Фин.'!$B$9</f>
        <v>0</v>
      </c>
      <c r="I25" s="20">
        <f>'Управ.&amp;Фин.'!$B$9</f>
        <v>0</v>
      </c>
      <c r="J25" s="20">
        <f>'Управ.&amp;Фин.'!$B$9</f>
        <v>0</v>
      </c>
      <c r="K25" s="20">
        <f>'Управ.&amp;Фин.'!$B$9</f>
        <v>0</v>
      </c>
      <c r="L25" s="20">
        <f>'Управ.&amp;Фин.'!$B$9</f>
        <v>0</v>
      </c>
      <c r="M25" s="20">
        <f>'Управ.&amp;Фин.'!$B$9</f>
        <v>0</v>
      </c>
      <c r="N25" s="20">
        <f>'Управ.&amp;Фин.'!$B$9</f>
        <v>0</v>
      </c>
    </row>
    <row r="26" spans="1:14" ht="11.25">
      <c r="A26" s="25" t="s">
        <v>380</v>
      </c>
      <c r="B26" s="54">
        <f aca="true" t="shared" si="5" ref="B26:N26">B24*B25</f>
        <v>0</v>
      </c>
      <c r="C26" s="54">
        <f t="shared" si="5"/>
        <v>0</v>
      </c>
      <c r="D26" s="54">
        <f t="shared" si="5"/>
        <v>0</v>
      </c>
      <c r="E26" s="54">
        <f t="shared" si="5"/>
        <v>0</v>
      </c>
      <c r="F26" s="54">
        <f t="shared" si="5"/>
        <v>0</v>
      </c>
      <c r="G26" s="54">
        <f t="shared" si="5"/>
        <v>0</v>
      </c>
      <c r="H26" s="54">
        <f t="shared" si="5"/>
        <v>0</v>
      </c>
      <c r="I26" s="54">
        <f t="shared" si="5"/>
        <v>0</v>
      </c>
      <c r="J26" s="54">
        <f t="shared" si="5"/>
        <v>0</v>
      </c>
      <c r="K26" s="54">
        <f t="shared" si="5"/>
        <v>0</v>
      </c>
      <c r="L26" s="54">
        <f t="shared" si="5"/>
        <v>0</v>
      </c>
      <c r="M26" s="54">
        <f t="shared" si="5"/>
        <v>0</v>
      </c>
      <c r="N26" s="54">
        <f t="shared" si="5"/>
        <v>0</v>
      </c>
    </row>
    <row r="27" spans="1:14" ht="11.25">
      <c r="A27" s="80" t="s">
        <v>202</v>
      </c>
      <c r="B27" s="54">
        <f>B24*'Управ.&amp;Фин.'!$D$9</f>
        <v>0</v>
      </c>
      <c r="C27" s="54">
        <f>C24*'Управ.&amp;Фин.'!$D$9</f>
        <v>0</v>
      </c>
      <c r="D27" s="54">
        <f>D24*'Управ.&amp;Фин.'!$D$9</f>
        <v>0</v>
      </c>
      <c r="E27" s="54">
        <f>E24*'Управ.&amp;Фин.'!$D$9</f>
        <v>0</v>
      </c>
      <c r="F27" s="54">
        <f>F24*'Управ.&amp;Фин.'!$D$9</f>
        <v>0</v>
      </c>
      <c r="G27" s="54">
        <f>G24*'Управ.&amp;Фин.'!$D$9</f>
        <v>0</v>
      </c>
      <c r="H27" s="54">
        <f>H24*'Управ.&amp;Фин.'!$D$9</f>
        <v>0</v>
      </c>
      <c r="I27" s="54">
        <f>I24*'Управ.&amp;Фин.'!$D$9</f>
        <v>0</v>
      </c>
      <c r="J27" s="54">
        <f>J24*'Управ.&amp;Фин.'!$D$9</f>
        <v>0</v>
      </c>
      <c r="K27" s="54">
        <f>K24*'Управ.&amp;Фин.'!$D$9</f>
        <v>0</v>
      </c>
      <c r="L27" s="54">
        <f>L24*'Управ.&amp;Фин.'!$D$9</f>
        <v>0</v>
      </c>
      <c r="M27" s="54">
        <f>M24*'Управ.&amp;Фин.'!$D$9</f>
        <v>0</v>
      </c>
      <c r="N27" s="54">
        <f>SUM(B27:M27)</f>
        <v>0</v>
      </c>
    </row>
    <row r="28" spans="1:14" ht="11.25">
      <c r="A28" s="25" t="s">
        <v>381</v>
      </c>
      <c r="B28" s="54">
        <f aca="true" t="shared" si="6" ref="B28:L29">B6+B10+B14+B18+B22+B26</f>
        <v>0</v>
      </c>
      <c r="C28" s="54">
        <f t="shared" si="6"/>
        <v>0</v>
      </c>
      <c r="D28" s="54">
        <f t="shared" si="6"/>
        <v>0</v>
      </c>
      <c r="E28" s="54">
        <f t="shared" si="6"/>
        <v>0</v>
      </c>
      <c r="F28" s="54">
        <f t="shared" si="6"/>
        <v>0</v>
      </c>
      <c r="G28" s="54">
        <f t="shared" si="6"/>
        <v>0</v>
      </c>
      <c r="H28" s="54">
        <f t="shared" si="6"/>
        <v>0</v>
      </c>
      <c r="I28" s="54">
        <f t="shared" si="6"/>
        <v>0</v>
      </c>
      <c r="J28" s="54">
        <f t="shared" si="6"/>
        <v>0</v>
      </c>
      <c r="K28" s="54">
        <f t="shared" si="6"/>
        <v>0</v>
      </c>
      <c r="L28" s="54">
        <f t="shared" si="6"/>
        <v>0</v>
      </c>
      <c r="M28" s="54">
        <f>M6+M10+M14+M18+M22+M26</f>
        <v>0</v>
      </c>
      <c r="N28" s="54">
        <f>N6+N10+N14+N18+N22+N26</f>
        <v>0</v>
      </c>
    </row>
    <row r="29" spans="1:14" ht="11.25">
      <c r="A29" s="80" t="s">
        <v>202</v>
      </c>
      <c r="B29" s="54">
        <f>B7+B11+B15+B19+B23+B27</f>
        <v>0</v>
      </c>
      <c r="C29" s="54">
        <f t="shared" si="6"/>
        <v>0</v>
      </c>
      <c r="D29" s="54">
        <f t="shared" si="6"/>
        <v>0</v>
      </c>
      <c r="E29" s="54">
        <f t="shared" si="6"/>
        <v>0</v>
      </c>
      <c r="F29" s="54">
        <f t="shared" si="6"/>
        <v>0</v>
      </c>
      <c r="G29" s="54">
        <f t="shared" si="6"/>
        <v>0</v>
      </c>
      <c r="H29" s="54">
        <f t="shared" si="6"/>
        <v>0</v>
      </c>
      <c r="I29" s="54">
        <f t="shared" si="6"/>
        <v>0</v>
      </c>
      <c r="J29" s="54">
        <f t="shared" si="6"/>
        <v>0</v>
      </c>
      <c r="K29" s="54">
        <f t="shared" si="6"/>
        <v>0</v>
      </c>
      <c r="L29" s="54">
        <f t="shared" si="6"/>
        <v>0</v>
      </c>
      <c r="M29" s="54">
        <f>M7+M11+M15+M19+M23+M27</f>
        <v>0</v>
      </c>
      <c r="N29" s="54">
        <f>SUM(B29:M29)</f>
        <v>0</v>
      </c>
    </row>
    <row r="30" ht="11.25">
      <c r="A30" s="4" t="s">
        <v>382</v>
      </c>
    </row>
    <row r="31" spans="1:14" ht="11.25">
      <c r="A31" s="45" t="s">
        <v>208</v>
      </c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1.25">
      <c r="A32" s="7" t="s">
        <v>209</v>
      </c>
      <c r="B32" s="11">
        <f>'Управ.&amp;Фин.'!$B13</f>
        <v>0</v>
      </c>
      <c r="C32" s="11">
        <f>'Управ.&amp;Фин.'!$B13</f>
        <v>0</v>
      </c>
      <c r="D32" s="11">
        <f>'Управ.&amp;Фин.'!$B13</f>
        <v>0</v>
      </c>
      <c r="E32" s="11">
        <f>'Управ.&amp;Фин.'!$B13</f>
        <v>0</v>
      </c>
      <c r="F32" s="11">
        <f>'Управ.&amp;Фин.'!$B13</f>
        <v>0</v>
      </c>
      <c r="G32" s="11">
        <f>'Управ.&amp;Фин.'!$B13</f>
        <v>0</v>
      </c>
      <c r="H32" s="11">
        <f>'Управ.&amp;Фин.'!$B13</f>
        <v>0</v>
      </c>
      <c r="I32" s="11">
        <f>'Управ.&amp;Фин.'!$B13</f>
        <v>0</v>
      </c>
      <c r="J32" s="11">
        <f>'Управ.&amp;Фин.'!$B13</f>
        <v>0</v>
      </c>
      <c r="K32" s="11">
        <f>'Управ.&amp;Фин.'!$B13</f>
        <v>0</v>
      </c>
      <c r="L32" s="11">
        <f>'Управ.&amp;Фин.'!$B13</f>
        <v>0</v>
      </c>
      <c r="M32" s="11">
        <f>'Управ.&amp;Фин.'!E13</f>
        <v>0</v>
      </c>
      <c r="N32" s="11">
        <f>SUM(B32:M32)</f>
        <v>0</v>
      </c>
    </row>
    <row r="33" spans="1:14" ht="11.25">
      <c r="A33" s="2" t="s">
        <v>210</v>
      </c>
      <c r="B33" s="11">
        <f>'Управ.&amp;Фин.'!$B14</f>
        <v>0</v>
      </c>
      <c r="C33" s="11">
        <f>'Управ.&amp;Фин.'!$B14</f>
        <v>0</v>
      </c>
      <c r="D33" s="11">
        <f>'Управ.&amp;Фин.'!$B14</f>
        <v>0</v>
      </c>
      <c r="E33" s="11">
        <f>'Управ.&amp;Фин.'!$B14</f>
        <v>0</v>
      </c>
      <c r="F33" s="11">
        <f>'Управ.&amp;Фин.'!$B14</f>
        <v>0</v>
      </c>
      <c r="G33" s="11">
        <f>'Управ.&amp;Фин.'!$B14</f>
        <v>0</v>
      </c>
      <c r="H33" s="11">
        <f>'Управ.&amp;Фин.'!$B14</f>
        <v>0</v>
      </c>
      <c r="I33" s="11">
        <f>'Управ.&amp;Фин.'!$B14</f>
        <v>0</v>
      </c>
      <c r="J33" s="11">
        <f>'Управ.&amp;Фин.'!$B14</f>
        <v>0</v>
      </c>
      <c r="K33" s="11">
        <f>'Управ.&amp;Фин.'!$B14</f>
        <v>0</v>
      </c>
      <c r="L33" s="11">
        <f>'Управ.&amp;Фин.'!$B14</f>
        <v>0</v>
      </c>
      <c r="M33" s="11">
        <f>'Управ.&amp;Фин.'!$B14</f>
        <v>0</v>
      </c>
      <c r="N33" s="11">
        <f>SUM(B33:M33)</f>
        <v>0</v>
      </c>
    </row>
    <row r="34" spans="1:14" ht="11.25">
      <c r="A34" s="45" t="s">
        <v>211</v>
      </c>
      <c r="B34" s="11">
        <f>'Управ.&amp;Фин.'!$B15</f>
        <v>0</v>
      </c>
      <c r="C34" s="11">
        <f>'Управ.&amp;Фин.'!$B15</f>
        <v>0</v>
      </c>
      <c r="D34" s="11">
        <f>'Управ.&amp;Фин.'!$B15</f>
        <v>0</v>
      </c>
      <c r="E34" s="11">
        <f>'Управ.&amp;Фин.'!$B15</f>
        <v>0</v>
      </c>
      <c r="F34" s="11">
        <f>'Управ.&amp;Фин.'!$B15</f>
        <v>0</v>
      </c>
      <c r="G34" s="11">
        <f>'Управ.&amp;Фин.'!$B15</f>
        <v>0</v>
      </c>
      <c r="H34" s="11">
        <f>'Управ.&amp;Фин.'!$B15</f>
        <v>0</v>
      </c>
      <c r="I34" s="11">
        <f>'Управ.&amp;Фин.'!$B15</f>
        <v>0</v>
      </c>
      <c r="J34" s="11">
        <f>'Управ.&amp;Фин.'!$B15</f>
        <v>0</v>
      </c>
      <c r="K34" s="11">
        <f>'Управ.&amp;Фин.'!$B15</f>
        <v>0</v>
      </c>
      <c r="L34" s="11">
        <f>'Управ.&amp;Фин.'!$B15</f>
        <v>0</v>
      </c>
      <c r="M34" s="11">
        <f>'Управ.&amp;Фин.'!$B15</f>
        <v>0</v>
      </c>
      <c r="N34" s="11">
        <f aca="true" t="shared" si="7" ref="N34:N43">SUM(B34:M34)</f>
        <v>0</v>
      </c>
    </row>
    <row r="35" spans="1:14" ht="11.25">
      <c r="A35" s="7" t="s">
        <v>212</v>
      </c>
      <c r="B35" s="11">
        <f>'Управ.&amp;Фин.'!$B16</f>
        <v>0</v>
      </c>
      <c r="C35" s="11">
        <f>'Управ.&amp;Фин.'!$B16</f>
        <v>0</v>
      </c>
      <c r="D35" s="11">
        <f>'Управ.&amp;Фин.'!$B16</f>
        <v>0</v>
      </c>
      <c r="E35" s="11">
        <f>'Управ.&amp;Фин.'!$B16</f>
        <v>0</v>
      </c>
      <c r="F35" s="11">
        <f>'Управ.&amp;Фин.'!$B16</f>
        <v>0</v>
      </c>
      <c r="G35" s="11">
        <f>'Управ.&amp;Фин.'!$B16</f>
        <v>0</v>
      </c>
      <c r="H35" s="11">
        <f>'Управ.&amp;Фин.'!$B16</f>
        <v>0</v>
      </c>
      <c r="I35" s="11">
        <f>'Управ.&amp;Фин.'!$B16</f>
        <v>0</v>
      </c>
      <c r="J35" s="11">
        <f>'Управ.&amp;Фин.'!$B16</f>
        <v>0</v>
      </c>
      <c r="K35" s="11">
        <f>'Управ.&amp;Фин.'!$B16</f>
        <v>0</v>
      </c>
      <c r="L35" s="11">
        <f>'Управ.&amp;Фин.'!$B16</f>
        <v>0</v>
      </c>
      <c r="M35" s="11">
        <f>'Управ.&amp;Фин.'!$B16</f>
        <v>0</v>
      </c>
      <c r="N35" s="11">
        <f t="shared" si="7"/>
        <v>0</v>
      </c>
    </row>
    <row r="36" spans="1:14" ht="11.25">
      <c r="A36" s="7" t="s">
        <v>213</v>
      </c>
      <c r="B36" s="11">
        <f>'Управ.&amp;Фин.'!$B17</f>
        <v>0</v>
      </c>
      <c r="C36" s="11">
        <f>'Управ.&amp;Фин.'!$B17</f>
        <v>0</v>
      </c>
      <c r="D36" s="11">
        <f>'Управ.&amp;Фин.'!$B17</f>
        <v>0</v>
      </c>
      <c r="E36" s="11">
        <f>'Управ.&amp;Фин.'!$B17</f>
        <v>0</v>
      </c>
      <c r="F36" s="11">
        <f>'Управ.&amp;Фин.'!$B17</f>
        <v>0</v>
      </c>
      <c r="G36" s="11">
        <f>'Управ.&amp;Фин.'!$B17</f>
        <v>0</v>
      </c>
      <c r="H36" s="11">
        <f>'Управ.&amp;Фин.'!$B17</f>
        <v>0</v>
      </c>
      <c r="I36" s="11">
        <f>'Управ.&amp;Фин.'!$B17</f>
        <v>0</v>
      </c>
      <c r="J36" s="11">
        <f>'Управ.&amp;Фин.'!$B17</f>
        <v>0</v>
      </c>
      <c r="K36" s="11">
        <f>'Управ.&amp;Фин.'!$B17</f>
        <v>0</v>
      </c>
      <c r="L36" s="11">
        <f>'Управ.&amp;Фин.'!$B17</f>
        <v>0</v>
      </c>
      <c r="M36" s="11">
        <f>'Управ.&amp;Фин.'!$B17</f>
        <v>0</v>
      </c>
      <c r="N36" s="11">
        <f t="shared" si="7"/>
        <v>0</v>
      </c>
    </row>
    <row r="37" spans="1:14" ht="11.25">
      <c r="A37" s="7" t="s">
        <v>214</v>
      </c>
      <c r="B37" s="11">
        <f>'Управ.&amp;Фин.'!$B18</f>
        <v>0</v>
      </c>
      <c r="C37" s="11">
        <f>'Управ.&amp;Фин.'!$B18</f>
        <v>0</v>
      </c>
      <c r="D37" s="11">
        <f>'Управ.&amp;Фин.'!$B18</f>
        <v>0</v>
      </c>
      <c r="E37" s="11">
        <f>'Управ.&amp;Фин.'!$B18</f>
        <v>0</v>
      </c>
      <c r="F37" s="11">
        <f>'Управ.&amp;Фин.'!$B18</f>
        <v>0</v>
      </c>
      <c r="G37" s="11">
        <f>'Управ.&amp;Фин.'!$B18</f>
        <v>0</v>
      </c>
      <c r="H37" s="11">
        <f>'Управ.&amp;Фин.'!$B18</f>
        <v>0</v>
      </c>
      <c r="I37" s="11">
        <f>'Управ.&amp;Фин.'!$B18</f>
        <v>0</v>
      </c>
      <c r="J37" s="11">
        <f>'Управ.&amp;Фин.'!$B18</f>
        <v>0</v>
      </c>
      <c r="K37" s="11">
        <f>'Управ.&amp;Фин.'!$B18</f>
        <v>0</v>
      </c>
      <c r="L37" s="11">
        <f>'Управ.&amp;Фин.'!$B18</f>
        <v>0</v>
      </c>
      <c r="M37" s="11">
        <f>'Управ.&amp;Фин.'!$B18</f>
        <v>0</v>
      </c>
      <c r="N37" s="11">
        <f t="shared" si="7"/>
        <v>0</v>
      </c>
    </row>
    <row r="38" spans="1:14" ht="11.25">
      <c r="A38" s="7" t="s">
        <v>215</v>
      </c>
      <c r="B38" s="11">
        <f>'Управ.&amp;Фин.'!$B19</f>
        <v>0</v>
      </c>
      <c r="C38" s="11">
        <f>'Управ.&amp;Фин.'!$B19</f>
        <v>0</v>
      </c>
      <c r="D38" s="11">
        <f>'Управ.&amp;Фин.'!$B19</f>
        <v>0</v>
      </c>
      <c r="E38" s="11">
        <f>'Управ.&amp;Фин.'!$B19</f>
        <v>0</v>
      </c>
      <c r="F38" s="11">
        <f>'Управ.&amp;Фин.'!$B19</f>
        <v>0</v>
      </c>
      <c r="G38" s="11">
        <f>'Управ.&amp;Фин.'!$B19</f>
        <v>0</v>
      </c>
      <c r="H38" s="11">
        <f>'Управ.&amp;Фин.'!$B19</f>
        <v>0</v>
      </c>
      <c r="I38" s="11">
        <f>'Управ.&amp;Фин.'!$B19</f>
        <v>0</v>
      </c>
      <c r="J38" s="11">
        <f>'Управ.&amp;Фин.'!$B19</f>
        <v>0</v>
      </c>
      <c r="K38" s="11">
        <f>'Управ.&amp;Фин.'!$B19</f>
        <v>0</v>
      </c>
      <c r="L38" s="11">
        <f>'Управ.&amp;Фин.'!$B19</f>
        <v>0</v>
      </c>
      <c r="M38" s="11">
        <f>'Управ.&amp;Фин.'!$B19</f>
        <v>0</v>
      </c>
      <c r="N38" s="11">
        <f t="shared" si="7"/>
        <v>0</v>
      </c>
    </row>
    <row r="39" spans="1:14" ht="11.25">
      <c r="A39" s="7" t="s">
        <v>216</v>
      </c>
      <c r="B39" s="11">
        <f>'Управ.&amp;Фин.'!$B20</f>
        <v>0</v>
      </c>
      <c r="C39" s="11">
        <f>'Управ.&amp;Фин.'!$B20</f>
        <v>0</v>
      </c>
      <c r="D39" s="11">
        <f>'Управ.&amp;Фин.'!$B20</f>
        <v>0</v>
      </c>
      <c r="E39" s="11">
        <f>'Управ.&amp;Фин.'!$B20</f>
        <v>0</v>
      </c>
      <c r="F39" s="11">
        <f>'Управ.&amp;Фин.'!$B20</f>
        <v>0</v>
      </c>
      <c r="G39" s="11">
        <f>'Управ.&amp;Фин.'!$B20</f>
        <v>0</v>
      </c>
      <c r="H39" s="11">
        <f>'Управ.&amp;Фин.'!$B20</f>
        <v>0</v>
      </c>
      <c r="I39" s="11">
        <f>'Управ.&amp;Фин.'!$B20</f>
        <v>0</v>
      </c>
      <c r="J39" s="11">
        <f>'Управ.&amp;Фин.'!$B20</f>
        <v>0</v>
      </c>
      <c r="K39" s="11">
        <f>'Управ.&amp;Фин.'!$B20</f>
        <v>0</v>
      </c>
      <c r="L39" s="11">
        <f>'Управ.&amp;Фин.'!$B20</f>
        <v>0</v>
      </c>
      <c r="M39" s="11">
        <f>'Управ.&amp;Фин.'!$B20</f>
        <v>0</v>
      </c>
      <c r="N39" s="11">
        <f t="shared" si="7"/>
        <v>0</v>
      </c>
    </row>
    <row r="40" spans="1:14" ht="11.25">
      <c r="A40" s="7" t="s">
        <v>217</v>
      </c>
      <c r="B40" s="11">
        <f>'Управ.&amp;Фин.'!$B21</f>
        <v>0</v>
      </c>
      <c r="C40" s="11">
        <f>'Управ.&amp;Фин.'!$B21</f>
        <v>0</v>
      </c>
      <c r="D40" s="11">
        <f>'Управ.&amp;Фин.'!$B21</f>
        <v>0</v>
      </c>
      <c r="E40" s="11">
        <f>'Управ.&amp;Фин.'!$B21</f>
        <v>0</v>
      </c>
      <c r="F40" s="11">
        <f>'Управ.&amp;Фин.'!$B21</f>
        <v>0</v>
      </c>
      <c r="G40" s="11">
        <f>'Управ.&amp;Фин.'!$B21</f>
        <v>0</v>
      </c>
      <c r="H40" s="11">
        <f>'Управ.&amp;Фин.'!$B21</f>
        <v>0</v>
      </c>
      <c r="I40" s="11">
        <f>'Управ.&amp;Фин.'!$B21</f>
        <v>0</v>
      </c>
      <c r="J40" s="11">
        <f>'Управ.&amp;Фин.'!$B21</f>
        <v>0</v>
      </c>
      <c r="K40" s="11">
        <f>'Управ.&amp;Фин.'!$B21</f>
        <v>0</v>
      </c>
      <c r="L40" s="11">
        <f>'Управ.&amp;Фин.'!$B21</f>
        <v>0</v>
      </c>
      <c r="M40" s="11">
        <f>'Управ.&amp;Фин.'!$B21</f>
        <v>0</v>
      </c>
      <c r="N40" s="11">
        <f t="shared" si="7"/>
        <v>0</v>
      </c>
    </row>
    <row r="41" spans="1:14" ht="11.25">
      <c r="A41" s="7" t="s">
        <v>218</v>
      </c>
      <c r="B41" s="11">
        <f>'Управ.&amp;Фин.'!$B22</f>
        <v>0</v>
      </c>
      <c r="C41" s="11">
        <f>'Управ.&amp;Фин.'!$B22</f>
        <v>0</v>
      </c>
      <c r="D41" s="11">
        <f>'Управ.&amp;Фин.'!$B22</f>
        <v>0</v>
      </c>
      <c r="E41" s="11">
        <f>'Управ.&amp;Фин.'!$B22</f>
        <v>0</v>
      </c>
      <c r="F41" s="11">
        <f>'Управ.&amp;Фин.'!$B22</f>
        <v>0</v>
      </c>
      <c r="G41" s="11">
        <f>'Управ.&amp;Фин.'!$B22</f>
        <v>0</v>
      </c>
      <c r="H41" s="11">
        <f>'Управ.&amp;Фин.'!$B22</f>
        <v>0</v>
      </c>
      <c r="I41" s="11">
        <f>'Управ.&amp;Фин.'!$B22</f>
        <v>0</v>
      </c>
      <c r="J41" s="11">
        <f>'Управ.&amp;Фин.'!$B22</f>
        <v>0</v>
      </c>
      <c r="K41" s="11">
        <f>'Управ.&amp;Фин.'!$B22</f>
        <v>0</v>
      </c>
      <c r="L41" s="11">
        <f>'Управ.&amp;Фин.'!$B22</f>
        <v>0</v>
      </c>
      <c r="M41" s="11">
        <f>'Управ.&amp;Фин.'!$B22</f>
        <v>0</v>
      </c>
      <c r="N41" s="11">
        <f t="shared" si="7"/>
        <v>0</v>
      </c>
    </row>
    <row r="42" spans="1:14" ht="11.25">
      <c r="A42" s="2" t="s">
        <v>219</v>
      </c>
      <c r="B42" s="11">
        <f>'Управ.&amp;Фин.'!$B23</f>
        <v>0</v>
      </c>
      <c r="C42" s="11">
        <f>'Управ.&amp;Фин.'!$B23</f>
        <v>0</v>
      </c>
      <c r="D42" s="11">
        <f>'Управ.&amp;Фин.'!$B23</f>
        <v>0</v>
      </c>
      <c r="E42" s="11">
        <f>'Управ.&amp;Фин.'!$B23</f>
        <v>0</v>
      </c>
      <c r="F42" s="11">
        <f>'Управ.&amp;Фин.'!$B23</f>
        <v>0</v>
      </c>
      <c r="G42" s="11">
        <f>'Управ.&amp;Фин.'!$B23</f>
        <v>0</v>
      </c>
      <c r="H42" s="11">
        <f>'Управ.&amp;Фин.'!$B23</f>
        <v>0</v>
      </c>
      <c r="I42" s="11">
        <f>'Управ.&amp;Фин.'!$B23</f>
        <v>0</v>
      </c>
      <c r="J42" s="11">
        <f>'Управ.&amp;Фин.'!$B23</f>
        <v>0</v>
      </c>
      <c r="K42" s="11">
        <f>'Управ.&amp;Фин.'!$B23</f>
        <v>0</v>
      </c>
      <c r="L42" s="11">
        <f>'Управ.&amp;Фин.'!$B23</f>
        <v>0</v>
      </c>
      <c r="M42" s="11">
        <f>'Управ.&amp;Фин.'!$B23</f>
        <v>0</v>
      </c>
      <c r="N42" s="11">
        <f>SUM(B42:M42)</f>
        <v>0</v>
      </c>
    </row>
    <row r="43" spans="1:14" ht="11.25">
      <c r="A43" s="7" t="s">
        <v>193</v>
      </c>
      <c r="B43" s="11">
        <f>'Управ.&amp;Фин.'!$B24</f>
        <v>0</v>
      </c>
      <c r="C43" s="11">
        <f>'Управ.&amp;Фин.'!$B24</f>
        <v>0</v>
      </c>
      <c r="D43" s="11">
        <f>'Управ.&amp;Фин.'!$B24</f>
        <v>0</v>
      </c>
      <c r="E43" s="11">
        <f>'Управ.&amp;Фин.'!$B24</f>
        <v>0</v>
      </c>
      <c r="F43" s="11">
        <f>'Управ.&amp;Фин.'!$B24</f>
        <v>0</v>
      </c>
      <c r="G43" s="11">
        <f>'Управ.&amp;Фин.'!$B24</f>
        <v>0</v>
      </c>
      <c r="H43" s="11">
        <f>'Управ.&amp;Фин.'!$B24</f>
        <v>0</v>
      </c>
      <c r="I43" s="11">
        <f>'Управ.&amp;Фин.'!$B24</f>
        <v>0</v>
      </c>
      <c r="J43" s="11">
        <f>'Управ.&amp;Фин.'!$B24</f>
        <v>0</v>
      </c>
      <c r="K43" s="11">
        <f>'Управ.&amp;Фин.'!$B24</f>
        <v>0</v>
      </c>
      <c r="L43" s="11">
        <f>'Управ.&amp;Фин.'!$B24</f>
        <v>0</v>
      </c>
      <c r="M43" s="11">
        <f>'Управ.&amp;Фин.'!$B24</f>
        <v>0</v>
      </c>
      <c r="N43" s="11">
        <f t="shared" si="7"/>
        <v>0</v>
      </c>
    </row>
    <row r="44" spans="1:14" ht="11.25">
      <c r="A44" s="7" t="s">
        <v>220</v>
      </c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1.25">
      <c r="A45" s="2" t="s">
        <v>221</v>
      </c>
      <c r="B45" s="11">
        <f>'Управ.&amp;Фин.'!$B26</f>
        <v>0</v>
      </c>
      <c r="C45" s="11">
        <f>'Управ.&amp;Фин.'!$B26</f>
        <v>0</v>
      </c>
      <c r="D45" s="11">
        <f>'Управ.&amp;Фин.'!$B26</f>
        <v>0</v>
      </c>
      <c r="E45" s="11">
        <f>'Управ.&amp;Фин.'!$B26</f>
        <v>0</v>
      </c>
      <c r="F45" s="11">
        <f>'Управ.&amp;Фин.'!$B26</f>
        <v>0</v>
      </c>
      <c r="G45" s="11">
        <f>'Управ.&amp;Фин.'!$B26</f>
        <v>0</v>
      </c>
      <c r="H45" s="11">
        <f>'Управ.&amp;Фин.'!$B26</f>
        <v>0</v>
      </c>
      <c r="I45" s="11">
        <f>'Управ.&amp;Фин.'!$B26</f>
        <v>0</v>
      </c>
      <c r="J45" s="11">
        <f>'Управ.&amp;Фин.'!$B26</f>
        <v>0</v>
      </c>
      <c r="K45" s="11">
        <f>'Управ.&amp;Фин.'!$B26</f>
        <v>0</v>
      </c>
      <c r="L45" s="11">
        <f>'Управ.&amp;Фин.'!$B26</f>
        <v>0</v>
      </c>
      <c r="M45" s="11">
        <f>'Управ.&amp;Фин.'!$B26</f>
        <v>0</v>
      </c>
      <c r="N45" s="11">
        <f>SUM(B45:M45)</f>
        <v>0</v>
      </c>
    </row>
    <row r="46" spans="1:14" ht="11.25">
      <c r="A46" s="2" t="s">
        <v>222</v>
      </c>
      <c r="B46" s="11">
        <f>'Управ.&amp;Фин.'!$B27</f>
        <v>0</v>
      </c>
      <c r="C46" s="11">
        <f>'Управ.&amp;Фин.'!$B27</f>
        <v>0</v>
      </c>
      <c r="D46" s="11">
        <f>'Управ.&amp;Фин.'!$B27</f>
        <v>0</v>
      </c>
      <c r="E46" s="11">
        <f>'Управ.&amp;Фин.'!$B27</f>
        <v>0</v>
      </c>
      <c r="F46" s="11">
        <f>'Управ.&amp;Фин.'!$B27</f>
        <v>0</v>
      </c>
      <c r="G46" s="11">
        <f>'Управ.&amp;Фин.'!$B27</f>
        <v>0</v>
      </c>
      <c r="H46" s="11">
        <f>'Управ.&amp;Фин.'!$B27</f>
        <v>0</v>
      </c>
      <c r="I46" s="11">
        <f>'Управ.&amp;Фин.'!$B27</f>
        <v>0</v>
      </c>
      <c r="J46" s="11">
        <f>'Управ.&amp;Фин.'!$B27</f>
        <v>0</v>
      </c>
      <c r="K46" s="11">
        <f>'Управ.&amp;Фин.'!$B27</f>
        <v>0</v>
      </c>
      <c r="L46" s="11">
        <f>'Управ.&amp;Фин.'!$B27</f>
        <v>0</v>
      </c>
      <c r="M46" s="11">
        <f>'Управ.&amp;Фин.'!$B27</f>
        <v>0</v>
      </c>
      <c r="N46" s="11">
        <f>SUM(B46:M46)</f>
        <v>0</v>
      </c>
    </row>
    <row r="47" spans="1:14" ht="11.25">
      <c r="A47" t="s">
        <v>223</v>
      </c>
      <c r="B47" s="11">
        <f>'Управ.&amp;Фин.'!$B28</f>
        <v>0</v>
      </c>
      <c r="C47" s="11">
        <f>'Управ.&amp;Фин.'!$B28</f>
        <v>0</v>
      </c>
      <c r="D47" s="11">
        <f>'Управ.&amp;Фин.'!$B28</f>
        <v>0</v>
      </c>
      <c r="E47" s="11">
        <f>'Управ.&amp;Фин.'!$B28</f>
        <v>0</v>
      </c>
      <c r="F47" s="11">
        <f>'Управ.&amp;Фин.'!$B28</f>
        <v>0</v>
      </c>
      <c r="G47" s="11">
        <f>'Управ.&amp;Фин.'!$B28</f>
        <v>0</v>
      </c>
      <c r="H47" s="11">
        <f>'Управ.&amp;Фин.'!$B28</f>
        <v>0</v>
      </c>
      <c r="I47" s="11">
        <f>'Управ.&amp;Фин.'!$B28</f>
        <v>0</v>
      </c>
      <c r="J47" s="11">
        <f>'Управ.&amp;Фин.'!$B28</f>
        <v>0</v>
      </c>
      <c r="K47" s="11">
        <f>'Управ.&amp;Фин.'!$B28</f>
        <v>0</v>
      </c>
      <c r="L47" s="11">
        <f>'Управ.&amp;Фин.'!$B28</f>
        <v>0</v>
      </c>
      <c r="M47" s="11">
        <f>'Управ.&amp;Фин.'!$B28</f>
        <v>0</v>
      </c>
      <c r="N47" s="11">
        <f>SUM(B47:M47)</f>
        <v>0</v>
      </c>
    </row>
    <row r="48" spans="1:14" ht="11.25">
      <c r="A48" t="s">
        <v>224</v>
      </c>
      <c r="B48" s="11">
        <f>'Управ.&amp;Фин.'!$B29</f>
        <v>0</v>
      </c>
      <c r="C48" s="11">
        <f>'Управ.&amp;Фин.'!$B29</f>
        <v>0</v>
      </c>
      <c r="D48" s="11">
        <f>'Управ.&amp;Фин.'!$B29</f>
        <v>0</v>
      </c>
      <c r="E48" s="11">
        <f>'Управ.&amp;Фин.'!$B29</f>
        <v>0</v>
      </c>
      <c r="F48" s="11">
        <f>'Управ.&amp;Фин.'!$B29</f>
        <v>0</v>
      </c>
      <c r="G48" s="11">
        <f>'Управ.&amp;Фин.'!$B29</f>
        <v>0</v>
      </c>
      <c r="H48" s="11">
        <f>'Управ.&amp;Фин.'!$B29</f>
        <v>0</v>
      </c>
      <c r="I48" s="11">
        <f>'Управ.&amp;Фин.'!$B29</f>
        <v>0</v>
      </c>
      <c r="J48" s="11">
        <f>'Управ.&amp;Фин.'!$B29</f>
        <v>0</v>
      </c>
      <c r="K48" s="11">
        <f>'Управ.&amp;Фин.'!$B29</f>
        <v>0</v>
      </c>
      <c r="L48" s="11">
        <f>'Управ.&amp;Фин.'!$B29</f>
        <v>0</v>
      </c>
      <c r="M48" s="11">
        <f>'Управ.&amp;Фин.'!$B29</f>
        <v>0</v>
      </c>
      <c r="N48" s="11">
        <f>SUM(B48:M48)</f>
        <v>0</v>
      </c>
    </row>
    <row r="49" spans="1:14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1.25">
      <c r="A50" s="2" t="s">
        <v>239</v>
      </c>
      <c r="B50" s="11">
        <f>'Управ.&amp;Фин.'!B51</f>
        <v>0</v>
      </c>
      <c r="C50" s="11">
        <f>'Управ.&amp;Фин.'!C51</f>
        <v>0</v>
      </c>
      <c r="D50" s="11">
        <f>'Управ.&amp;Фин.'!D51</f>
        <v>0</v>
      </c>
      <c r="E50" s="11">
        <f>'Управ.&amp;Фин.'!E51</f>
        <v>0</v>
      </c>
      <c r="F50" s="11">
        <f>'Управ.&amp;Фин.'!F51</f>
        <v>0</v>
      </c>
      <c r="G50" s="11">
        <f>'Управ.&amp;Фин.'!G51</f>
        <v>0</v>
      </c>
      <c r="H50" s="11">
        <f>'Управ.&amp;Фин.'!H51</f>
        <v>0</v>
      </c>
      <c r="I50" s="11">
        <f>'Управ.&amp;Фин.'!I51</f>
        <v>0</v>
      </c>
      <c r="J50" s="11">
        <f>'Управ.&amp;Фин.'!J51</f>
        <v>0</v>
      </c>
      <c r="K50" s="11">
        <f>'Управ.&amp;Фин.'!K51</f>
        <v>0</v>
      </c>
      <c r="L50" s="11">
        <f>'Управ.&amp;Фин.'!L51</f>
        <v>0</v>
      </c>
      <c r="M50" s="11">
        <f>'Управ.&amp;Фин.'!M51</f>
        <v>0</v>
      </c>
      <c r="N50" s="11">
        <f>SUM(B50:M50)</f>
        <v>0</v>
      </c>
    </row>
    <row r="51" spans="1:14" ht="11.25">
      <c r="A51" s="81" t="s">
        <v>383</v>
      </c>
      <c r="B51" s="54">
        <f aca="true" t="shared" si="8" ref="B51:N51">SUM(B32:B50)</f>
        <v>0</v>
      </c>
      <c r="C51" s="54">
        <f t="shared" si="8"/>
        <v>0</v>
      </c>
      <c r="D51" s="54">
        <f t="shared" si="8"/>
        <v>0</v>
      </c>
      <c r="E51" s="54">
        <f t="shared" si="8"/>
        <v>0</v>
      </c>
      <c r="F51" s="54">
        <f t="shared" si="8"/>
        <v>0</v>
      </c>
      <c r="G51" s="54">
        <f t="shared" si="8"/>
        <v>0</v>
      </c>
      <c r="H51" s="54">
        <f t="shared" si="8"/>
        <v>0</v>
      </c>
      <c r="I51" s="54">
        <f t="shared" si="8"/>
        <v>0</v>
      </c>
      <c r="J51" s="54">
        <f t="shared" si="8"/>
        <v>0</v>
      </c>
      <c r="K51" s="54">
        <f t="shared" si="8"/>
        <v>0</v>
      </c>
      <c r="L51" s="54">
        <f t="shared" si="8"/>
        <v>0</v>
      </c>
      <c r="M51" s="54">
        <f t="shared" si="8"/>
        <v>0</v>
      </c>
      <c r="N51" s="54">
        <f t="shared" si="8"/>
        <v>0</v>
      </c>
    </row>
    <row r="52" spans="1:14" ht="11.25">
      <c r="A52" s="80" t="s">
        <v>202</v>
      </c>
      <c r="B52" s="54">
        <f>SUM('Управ.&amp;Фин.'!$C$13:$C$24)+SUM('Управ.&amp;Фин.'!$C$26:$C$29)</f>
        <v>0</v>
      </c>
      <c r="C52" s="54">
        <f>SUM('Управ.&amp;Фин.'!$C$13:$C$24)+SUM('Управ.&amp;Фин.'!$C$26:$C$29)</f>
        <v>0</v>
      </c>
      <c r="D52" s="54">
        <f>SUM('Управ.&amp;Фин.'!$C$13:$C$24)+SUM('Управ.&amp;Фин.'!$C$26:$C$29)</f>
        <v>0</v>
      </c>
      <c r="E52" s="54">
        <f>SUM('Управ.&amp;Фин.'!$C$13:$C$24)+SUM('Управ.&amp;Фин.'!$C$26:$C$29)</f>
        <v>0</v>
      </c>
      <c r="F52" s="54">
        <f>SUM('Управ.&amp;Фин.'!$C$13:$C$24)+SUM('Управ.&amp;Фин.'!$C$26:$C$29)</f>
        <v>0</v>
      </c>
      <c r="G52" s="54">
        <f>SUM('Управ.&amp;Фин.'!$C$13:$C$24)+SUM('Управ.&amp;Фин.'!$C$26:$C$29)</f>
        <v>0</v>
      </c>
      <c r="H52" s="54">
        <f>SUM('Управ.&amp;Фин.'!$C$13:$C$24)+SUM('Управ.&amp;Фин.'!$C$26:$C$29)</f>
        <v>0</v>
      </c>
      <c r="I52" s="54">
        <f>SUM('Управ.&amp;Фин.'!$C$13:$C$24)+SUM('Управ.&amp;Фин.'!$C$26:$C$29)</f>
        <v>0</v>
      </c>
      <c r="J52" s="54">
        <f>SUM('Управ.&amp;Фин.'!$C$13:$C$24)+SUM('Управ.&amp;Фин.'!$C$26:$C$29)</f>
        <v>0</v>
      </c>
      <c r="K52" s="54">
        <f>SUM('Управ.&amp;Фин.'!$C$13:$C$24)+SUM('Управ.&amp;Фин.'!$C$26:$C$29)</f>
        <v>0</v>
      </c>
      <c r="L52" s="54">
        <f>SUM('Управ.&amp;Фин.'!$C$13:$C$24)+SUM('Управ.&amp;Фин.'!$C$26:$C$29)</f>
        <v>0</v>
      </c>
      <c r="M52" s="54">
        <f>SUM('Управ.&amp;Фин.'!$C$13:$C$24)+SUM('Управ.&amp;Фин.'!$C$26:$C$29)</f>
        <v>0</v>
      </c>
      <c r="N52" s="54">
        <f>SUM(B52:M52)</f>
        <v>0</v>
      </c>
    </row>
    <row r="53" spans="1:14" ht="11.25">
      <c r="A53" s="24" t="s">
        <v>384</v>
      </c>
      <c r="B53" s="54">
        <f>B51+B28</f>
        <v>0</v>
      </c>
      <c r="C53" s="54">
        <f aca="true" t="shared" si="9" ref="C53:L53">C51+C28</f>
        <v>0</v>
      </c>
      <c r="D53" s="54">
        <f t="shared" si="9"/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  <c r="J53" s="54">
        <f t="shared" si="9"/>
        <v>0</v>
      </c>
      <c r="K53" s="54">
        <f t="shared" si="9"/>
        <v>0</v>
      </c>
      <c r="L53" s="54">
        <f t="shared" si="9"/>
        <v>0</v>
      </c>
      <c r="M53" s="54">
        <f>M51+M28</f>
        <v>0</v>
      </c>
      <c r="N53" s="54">
        <f>N51+N28</f>
        <v>0</v>
      </c>
    </row>
    <row r="54" spans="1:14" ht="11.25">
      <c r="A54" s="80" t="s">
        <v>202</v>
      </c>
      <c r="B54" s="54">
        <f>B29+B52</f>
        <v>0</v>
      </c>
      <c r="C54" s="54">
        <f aca="true" t="shared" si="10" ref="C54:L54">C29+C52</f>
        <v>0</v>
      </c>
      <c r="D54" s="54">
        <f t="shared" si="10"/>
        <v>0</v>
      </c>
      <c r="E54" s="54">
        <f t="shared" si="10"/>
        <v>0</v>
      </c>
      <c r="F54" s="54">
        <f t="shared" si="10"/>
        <v>0</v>
      </c>
      <c r="G54" s="54">
        <f t="shared" si="10"/>
        <v>0</v>
      </c>
      <c r="H54" s="54">
        <f t="shared" si="10"/>
        <v>0</v>
      </c>
      <c r="I54" s="54">
        <f t="shared" si="10"/>
        <v>0</v>
      </c>
      <c r="J54" s="54">
        <f t="shared" si="10"/>
        <v>0</v>
      </c>
      <c r="K54" s="54">
        <f t="shared" si="10"/>
        <v>0</v>
      </c>
      <c r="L54" s="54">
        <f t="shared" si="10"/>
        <v>0</v>
      </c>
      <c r="M54" s="54">
        <f>M29+M52</f>
        <v>0</v>
      </c>
      <c r="N54" s="54">
        <f>SUM(B54:M54)</f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L1">
      <selection activeCell="N14" sqref="N14"/>
    </sheetView>
  </sheetViews>
  <sheetFormatPr defaultColWidth="9.140625" defaultRowHeight="12"/>
  <cols>
    <col min="1" max="1" width="29.00390625" style="0" customWidth="1"/>
    <col min="2" max="4" width="11.140625" style="0" customWidth="1"/>
    <col min="5" max="7" width="10.7109375" style="0" customWidth="1"/>
    <col min="8" max="13" width="11.140625" style="0" customWidth="1"/>
    <col min="14" max="14" width="11.421875" style="0" customWidth="1"/>
  </cols>
  <sheetData>
    <row r="1" ht="11.25">
      <c r="A1" s="24" t="s">
        <v>385</v>
      </c>
    </row>
    <row r="3" spans="2:14" ht="11.25">
      <c r="B3" s="28" t="s">
        <v>58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28" t="s">
        <v>66</v>
      </c>
      <c r="I3" s="28" t="s">
        <v>67</v>
      </c>
      <c r="J3" s="28" t="s">
        <v>68</v>
      </c>
      <c r="K3" s="28" t="s">
        <v>69</v>
      </c>
      <c r="L3" s="28" t="s">
        <v>70</v>
      </c>
      <c r="M3" s="28" t="s">
        <v>71</v>
      </c>
      <c r="N3" s="3" t="s">
        <v>271</v>
      </c>
    </row>
    <row r="4" spans="1:14" ht="11.25">
      <c r="A4" t="s">
        <v>229</v>
      </c>
      <c r="B4" s="37">
        <f>'Исх. Бал.'!B39</f>
        <v>0</v>
      </c>
      <c r="C4" s="37">
        <f>'Управ.&amp;Фин.'!$B$39*'Прог.Выр.'!B157/(1+'Управ.&amp;Фин.'!$B$38)</f>
        <v>0</v>
      </c>
      <c r="D4" s="37">
        <f>'Управ.&amp;Фин.'!$B$39*'Прог.Выр.'!C157/(1+'Управ.&amp;Фин.'!$B$38)</f>
        <v>0</v>
      </c>
      <c r="E4" s="37">
        <f>'Управ.&amp;Фин.'!$B$39*'Прог.Выр.'!D157/(1+'Управ.&amp;Фин.'!$B$38)</f>
        <v>0</v>
      </c>
      <c r="F4" s="37">
        <f>'Управ.&amp;Фин.'!$B$39*'Прог.Выр.'!E157/(1+'Управ.&amp;Фин.'!$B$38)</f>
        <v>0</v>
      </c>
      <c r="G4" s="37">
        <f>'Управ.&amp;Фин.'!$B$39*'Прог.Выр.'!F157/(1+'Управ.&amp;Фин.'!$B$38)</f>
        <v>0</v>
      </c>
      <c r="H4" s="37">
        <f>'Управ.&amp;Фин.'!$B$39*'Прог.Выр.'!G157/(1+'Управ.&amp;Фин.'!$B$38)</f>
        <v>0</v>
      </c>
      <c r="I4" s="37">
        <f>'Управ.&amp;Фин.'!$B$39*'Прог.Выр.'!H157/(1+'Управ.&amp;Фин.'!$B$38)</f>
        <v>0</v>
      </c>
      <c r="J4" s="37">
        <f>'Управ.&amp;Фин.'!$B$39*'Прог.Выр.'!I157/(1+'Управ.&amp;Фин.'!$B$38)</f>
        <v>0</v>
      </c>
      <c r="K4" s="37">
        <f>'Управ.&amp;Фин.'!$B$39*'Прог.Выр.'!J157/(1+'Управ.&amp;Фин.'!$B$38)</f>
        <v>0</v>
      </c>
      <c r="L4" s="37">
        <f>'Управ.&amp;Фин.'!$B$39*'Прог.Выр.'!K157/(1+'Управ.&amp;Фин.'!$B$38)</f>
        <v>0</v>
      </c>
      <c r="M4" s="37">
        <f>'Управ.&amp;Фин.'!$B$39*'Прог.Выр.'!L157/(1+'Управ.&amp;Фин.'!$B$38)</f>
        <v>0</v>
      </c>
      <c r="N4" s="37">
        <f aca="true" t="shared" si="0" ref="N4:N9">SUM(B4:M4)</f>
        <v>0</v>
      </c>
    </row>
    <row r="5" spans="1:14" ht="11.25">
      <c r="A5" t="s">
        <v>230</v>
      </c>
      <c r="B5" s="37">
        <f>'Исх. Бал.'!B40</f>
        <v>0</v>
      </c>
      <c r="C5" s="37">
        <f>'Управ.&amp;Фин.'!$B$40*'Пл.Опл.Пер.'!B76</f>
        <v>0</v>
      </c>
      <c r="D5" s="37">
        <f>'Управ.&amp;Фин.'!$B$40*'Пл.Опл.Пер.'!C76</f>
        <v>0</v>
      </c>
      <c r="E5" s="37">
        <f>'Управ.&amp;Фин.'!$B$40*'Пл.Опл.Пер.'!D76</f>
        <v>0</v>
      </c>
      <c r="F5" s="37">
        <f>'Управ.&amp;Фин.'!$B$40*'Пл.Опл.Пер.'!E76</f>
        <v>0</v>
      </c>
      <c r="G5" s="37">
        <f>'Управ.&amp;Фин.'!$B$40*'Пл.Опл.Пер.'!F76</f>
        <v>0</v>
      </c>
      <c r="H5" s="37">
        <f>'Управ.&amp;Фин.'!$B$40*'Пл.Опл.Пер.'!G76</f>
        <v>0</v>
      </c>
      <c r="I5" s="37">
        <f>'Управ.&amp;Фин.'!$B$40*'Пл.Опл.Пер.'!H76</f>
        <v>0</v>
      </c>
      <c r="J5" s="37">
        <f>'Управ.&amp;Фин.'!$B$40*'Пл.Опл.Пер.'!I76</f>
        <v>0</v>
      </c>
      <c r="K5" s="37">
        <f>'Управ.&amp;Фин.'!$B$40*'Пл.Опл.Пер.'!J76</f>
        <v>0</v>
      </c>
      <c r="L5" s="37">
        <f>'Управ.&amp;Фин.'!$B$40*'Пл.Опл.Пер.'!K76</f>
        <v>0</v>
      </c>
      <c r="M5" s="37">
        <f>'Управ.&amp;Фин.'!$B$40*'Пл.Опл.Пер.'!L76</f>
        <v>0</v>
      </c>
      <c r="N5" s="37">
        <f t="shared" si="0"/>
        <v>0</v>
      </c>
    </row>
    <row r="6" spans="1:14" ht="11.25">
      <c r="A6" t="s">
        <v>231</v>
      </c>
      <c r="B6" s="37">
        <f>'Исх. Бал.'!B41</f>
        <v>0</v>
      </c>
      <c r="C6" s="37">
        <f>'Управ.&amp;Фин.'!$B$41*'Пл.Опл.Пер.'!B76</f>
        <v>0</v>
      </c>
      <c r="D6" s="37">
        <f>'Управ.&amp;Фин.'!$B$41*'Пл.Опл.Пер.'!C76</f>
        <v>0</v>
      </c>
      <c r="E6" s="37">
        <f>'Управ.&amp;Фин.'!$B$41*'Пл.Опл.Пер.'!D76</f>
        <v>0</v>
      </c>
      <c r="F6" s="37">
        <f>'Управ.&amp;Фин.'!$B$41*'Пл.Опл.Пер.'!E76</f>
        <v>0</v>
      </c>
      <c r="G6" s="37">
        <f>'Управ.&amp;Фин.'!$B$41*'Пл.Опл.Пер.'!F76</f>
        <v>0</v>
      </c>
      <c r="H6" s="37">
        <f>'Управ.&amp;Фин.'!$B$41*'Пл.Опл.Пер.'!G76</f>
        <v>0</v>
      </c>
      <c r="I6" s="37">
        <f>'Управ.&amp;Фин.'!$B$41*'Пл.Опл.Пер.'!H76</f>
        <v>0</v>
      </c>
      <c r="J6" s="37">
        <f>'Управ.&amp;Фин.'!$B$41*'Пл.Опл.Пер.'!I76</f>
        <v>0</v>
      </c>
      <c r="K6" s="37">
        <f>'Управ.&amp;Фин.'!$B$41*'Пл.Опл.Пер.'!J76</f>
        <v>0</v>
      </c>
      <c r="L6" s="37">
        <f>'Управ.&amp;Фин.'!$B$41*'Пл.Опл.Пер.'!K76</f>
        <v>0</v>
      </c>
      <c r="M6" s="37">
        <f>'Управ.&amp;Фин.'!$B$41*'Пл.Опл.Пер.'!L76</f>
        <v>0</v>
      </c>
      <c r="N6" s="37">
        <f t="shared" si="0"/>
        <v>0</v>
      </c>
    </row>
    <row r="7" spans="1:14" ht="11.25">
      <c r="A7" t="s">
        <v>386</v>
      </c>
      <c r="B7" s="37">
        <f>'Исх. Бал.'!B42</f>
        <v>0</v>
      </c>
      <c r="C7" s="37">
        <f>'Управ.&amp;Фин.'!$B$42*'Пл.Опл.Пер.'!B76</f>
        <v>0</v>
      </c>
      <c r="D7" s="37">
        <f>'Управ.&amp;Фин.'!$B$42*'Пл.Опл.Пер.'!C76</f>
        <v>0</v>
      </c>
      <c r="E7" s="37">
        <f>'Управ.&amp;Фин.'!$B$42*'Пл.Опл.Пер.'!D76</f>
        <v>0</v>
      </c>
      <c r="F7" s="37">
        <f>'Управ.&amp;Фин.'!$B$42*'Пл.Опл.Пер.'!E76</f>
        <v>0</v>
      </c>
      <c r="G7" s="37">
        <f>'Управ.&amp;Фин.'!$B$42*'Пл.Опл.Пер.'!F76</f>
        <v>0</v>
      </c>
      <c r="H7" s="37">
        <f>'Управ.&amp;Фин.'!$B$42*'Пл.Опл.Пер.'!G76</f>
        <v>0</v>
      </c>
      <c r="I7" s="37">
        <f>'Управ.&amp;Фин.'!$B$42*'Пл.Опл.Пер.'!H76</f>
        <v>0</v>
      </c>
      <c r="J7" s="37">
        <f>'Управ.&amp;Фин.'!$B$42*'Пл.Опл.Пер.'!I76</f>
        <v>0</v>
      </c>
      <c r="K7" s="37">
        <f>'Управ.&amp;Фин.'!$B$42*'Пл.Опл.Пер.'!J76</f>
        <v>0</v>
      </c>
      <c r="L7" s="37">
        <f>'Управ.&amp;Фин.'!$B$42*'Пл.Опл.Пер.'!K76</f>
        <v>0</v>
      </c>
      <c r="M7" s="37">
        <f>'Управ.&amp;Фин.'!$B$42*'Пл.Опл.Пер.'!L76</f>
        <v>0</v>
      </c>
      <c r="N7" s="37">
        <f t="shared" si="0"/>
        <v>0</v>
      </c>
    </row>
    <row r="8" spans="1:14" ht="11.25">
      <c r="A8" t="s">
        <v>233</v>
      </c>
      <c r="B8" s="37">
        <f>'Исх. Бал.'!B43</f>
        <v>0</v>
      </c>
      <c r="C8" s="37">
        <f>'Управ.&amp;Фин.'!$B$43*'Пл.Опл.Пер.'!B76</f>
        <v>0</v>
      </c>
      <c r="D8" s="37">
        <f>'Управ.&amp;Фин.'!$B$43*'Пл.Опл.Пер.'!C76</f>
        <v>0</v>
      </c>
      <c r="E8" s="37">
        <f>'Управ.&amp;Фин.'!$B$43*'Пл.Опл.Пер.'!D76</f>
        <v>0</v>
      </c>
      <c r="F8" s="37">
        <f>'Управ.&amp;Фин.'!$B$43*'Пл.Опл.Пер.'!E76</f>
        <v>0</v>
      </c>
      <c r="G8" s="37">
        <f>'Управ.&amp;Фин.'!$B$43*'Пл.Опл.Пер.'!F76</f>
        <v>0</v>
      </c>
      <c r="H8" s="37">
        <f>'Управ.&amp;Фин.'!$B$43*'Пл.Опл.Пер.'!G76</f>
        <v>0</v>
      </c>
      <c r="I8" s="37">
        <f>'Управ.&amp;Фин.'!$B$43*'Пл.Опл.Пер.'!H76</f>
        <v>0</v>
      </c>
      <c r="J8" s="37">
        <f>'Управ.&amp;Фин.'!$B$43*'Пл.Опл.Пер.'!I76</f>
        <v>0</v>
      </c>
      <c r="K8" s="37">
        <f>'Управ.&amp;Фин.'!$B$43*'Пл.Опл.Пер.'!J76</f>
        <v>0</v>
      </c>
      <c r="L8" s="37">
        <f>'Управ.&amp;Фин.'!$B$43*'Пл.Опл.Пер.'!K76</f>
        <v>0</v>
      </c>
      <c r="M8" s="37">
        <f>'Управ.&amp;Фин.'!$B$43*'Пл.Опл.Пер.'!L76</f>
        <v>0</v>
      </c>
      <c r="N8" s="37">
        <f t="shared" si="0"/>
        <v>0</v>
      </c>
    </row>
    <row r="9" spans="1:14" ht="11.25">
      <c r="A9" t="s">
        <v>234</v>
      </c>
      <c r="B9" s="37">
        <f>'Исх. Бал.'!B44</f>
        <v>0</v>
      </c>
      <c r="C9" s="37">
        <f>'Управ.&amp;Фин.'!$B$44*'Пл.Опл.Пер.'!B76</f>
        <v>0</v>
      </c>
      <c r="D9" s="37">
        <f>'Управ.&amp;Фин.'!$B$44*'Пл.Опл.Пер.'!C76</f>
        <v>0</v>
      </c>
      <c r="E9" s="37">
        <f>'Управ.&amp;Фин.'!$B$44*'Пл.Опл.Пер.'!D76</f>
        <v>0</v>
      </c>
      <c r="F9" s="37">
        <f>'Управ.&amp;Фин.'!$B$44*'Пл.Опл.Пер.'!E76</f>
        <v>0</v>
      </c>
      <c r="G9" s="37">
        <f>'Управ.&amp;Фин.'!$B$44*'Пл.Опл.Пер.'!F76</f>
        <v>0</v>
      </c>
      <c r="H9" s="37">
        <f>'Управ.&amp;Фин.'!$B$44*'Пл.Опл.Пер.'!G76</f>
        <v>0</v>
      </c>
      <c r="I9" s="37">
        <f>'Управ.&amp;Фин.'!$B$44*'Пл.Опл.Пер.'!H76</f>
        <v>0</v>
      </c>
      <c r="J9" s="37">
        <f>'Управ.&amp;Фин.'!$B$44*'Пл.Опл.Пер.'!I76</f>
        <v>0</v>
      </c>
      <c r="K9" s="37">
        <f>'Управ.&amp;Фин.'!$B$44*'Пл.Опл.Пер.'!J76</f>
        <v>0</v>
      </c>
      <c r="L9" s="37">
        <f>'Управ.&amp;Фин.'!$B$44*'Пл.Опл.Пер.'!K76</f>
        <v>0</v>
      </c>
      <c r="M9" s="37">
        <f>'Управ.&amp;Фин.'!$B$44*'Пл.Опл.Пер.'!L76</f>
        <v>0</v>
      </c>
      <c r="N9" s="37">
        <f t="shared" si="0"/>
        <v>0</v>
      </c>
    </row>
    <row r="10" spans="1:14" ht="11.25">
      <c r="A10" t="s">
        <v>193</v>
      </c>
      <c r="B10" s="37">
        <f>'Исх. Бал.'!B45</f>
        <v>0</v>
      </c>
      <c r="C10" s="37">
        <f>'Управ.&amp;Фин.'!$B$45</f>
        <v>0</v>
      </c>
      <c r="D10" s="37">
        <f>'Управ.&amp;Фин.'!$B$45</f>
        <v>0</v>
      </c>
      <c r="E10" s="37">
        <f>'Управ.&amp;Фин.'!$B$45</f>
        <v>0</v>
      </c>
      <c r="F10" s="37">
        <f>'Управ.&amp;Фин.'!$B$45</f>
        <v>0</v>
      </c>
      <c r="G10" s="37">
        <f>'Управ.&amp;Фин.'!$B$45</f>
        <v>0</v>
      </c>
      <c r="H10" s="37">
        <f>'Управ.&amp;Фин.'!$B$45</f>
        <v>0</v>
      </c>
      <c r="I10" s="37">
        <f>'Управ.&amp;Фин.'!$B$45</f>
        <v>0</v>
      </c>
      <c r="J10" s="37">
        <f>'Управ.&amp;Фин.'!$B$45</f>
        <v>0</v>
      </c>
      <c r="K10" s="37">
        <f>'Управ.&amp;Фин.'!$B$45</f>
        <v>0</v>
      </c>
      <c r="L10" s="37">
        <f>'Управ.&amp;Фин.'!$B$45</f>
        <v>0</v>
      </c>
      <c r="M10" s="37">
        <f>'Управ.&amp;Фин.'!$B$45</f>
        <v>0</v>
      </c>
      <c r="N10" s="37">
        <f>SUM(B10:H10)</f>
        <v>0</v>
      </c>
    </row>
    <row r="11" spans="1:14" ht="11.25">
      <c r="A11" t="s">
        <v>243</v>
      </c>
      <c r="B11" s="37">
        <f>SUM(B4:B10)</f>
        <v>0</v>
      </c>
      <c r="C11" s="37">
        <f aca="true" t="shared" si="1" ref="C11:L11">SUM(C4:C10)</f>
        <v>0</v>
      </c>
      <c r="D11" s="37">
        <f t="shared" si="1"/>
        <v>0</v>
      </c>
      <c r="E11" s="37">
        <f t="shared" si="1"/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7">
        <f t="shared" si="1"/>
        <v>0</v>
      </c>
      <c r="L11" s="37">
        <f t="shared" si="1"/>
        <v>0</v>
      </c>
      <c r="M11" s="37">
        <f>SUM(M4:M10)</f>
        <v>0</v>
      </c>
      <c r="N11" s="37">
        <f>SUM(N4:N10)</f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B20" sqref="B20"/>
    </sheetView>
  </sheetViews>
  <sheetFormatPr defaultColWidth="9.140625" defaultRowHeight="12"/>
  <cols>
    <col min="1" max="1" width="34.7109375" style="0" customWidth="1"/>
    <col min="2" max="4" width="11.28125" style="0" customWidth="1"/>
    <col min="5" max="7" width="11.421875" style="0" customWidth="1"/>
    <col min="8" max="12" width="12.00390625" style="0" customWidth="1"/>
    <col min="13" max="13" width="11.421875" style="0" customWidth="1"/>
    <col min="14" max="14" width="13.140625" style="0" customWidth="1"/>
  </cols>
  <sheetData>
    <row r="1" ht="11.25">
      <c r="A1" s="24" t="s">
        <v>387</v>
      </c>
    </row>
    <row r="3" spans="2:14" ht="11.25">
      <c r="B3" s="28" t="s">
        <v>58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28" t="s">
        <v>66</v>
      </c>
      <c r="I3" s="28" t="s">
        <v>67</v>
      </c>
      <c r="J3" s="28" t="s">
        <v>68</v>
      </c>
      <c r="K3" s="28" t="s">
        <v>69</v>
      </c>
      <c r="L3" s="28" t="s">
        <v>70</v>
      </c>
      <c r="M3" s="28" t="s">
        <v>71</v>
      </c>
      <c r="N3" s="3" t="s">
        <v>271</v>
      </c>
    </row>
    <row r="4" spans="1:14" ht="11.25">
      <c r="A4" s="36" t="s">
        <v>388</v>
      </c>
      <c r="B4" s="37">
        <f>'Прог.Выр.'!B157</f>
        <v>0</v>
      </c>
      <c r="C4" s="37">
        <f>'Прог.Выр.'!C157</f>
        <v>0</v>
      </c>
      <c r="D4" s="37">
        <f>'Прог.Выр.'!D157</f>
        <v>0</v>
      </c>
      <c r="E4" s="37">
        <f>'Прог.Выр.'!E157</f>
        <v>0</v>
      </c>
      <c r="F4" s="37">
        <f>'Прог.Выр.'!F157</f>
        <v>0</v>
      </c>
      <c r="G4" s="37">
        <f>'Прог.Выр.'!G157</f>
        <v>0</v>
      </c>
      <c r="H4" s="37">
        <f>'Прог.Выр.'!H157</f>
        <v>0</v>
      </c>
      <c r="I4" s="37">
        <f>'Прог.Выр.'!I157</f>
        <v>0</v>
      </c>
      <c r="J4" s="37">
        <f>'Прог.Выр.'!J157</f>
        <v>0</v>
      </c>
      <c r="K4" s="37">
        <f>'Прог.Выр.'!K157</f>
        <v>0</v>
      </c>
      <c r="L4" s="37">
        <f>'Прог.Выр.'!L157</f>
        <v>0</v>
      </c>
      <c r="M4" s="37">
        <f>'Прог.Выр.'!M157</f>
        <v>0</v>
      </c>
      <c r="N4" s="37">
        <f>SUM(B4:M4)</f>
        <v>0</v>
      </c>
    </row>
    <row r="5" spans="1:14" ht="12" thickBot="1">
      <c r="A5" s="89" t="s">
        <v>389</v>
      </c>
      <c r="B5" s="58">
        <f>B4*'Управ.&amp;Фин.'!$B$38/(1+'Управ.&amp;Фин.'!$B$38)</f>
        <v>0</v>
      </c>
      <c r="C5" s="58">
        <f>C4*'Управ.&amp;Фин.'!$B$38/(1+'Управ.&amp;Фин.'!$B$38)</f>
        <v>0</v>
      </c>
      <c r="D5" s="58">
        <f>D4*'Управ.&amp;Фин.'!$B$38/(1+'Управ.&amp;Фин.'!$B$38)</f>
        <v>0</v>
      </c>
      <c r="E5" s="58">
        <f>E4*'Управ.&amp;Фин.'!$B$38/(1+'Управ.&amp;Фин.'!$B$38)</f>
        <v>0</v>
      </c>
      <c r="F5" s="58">
        <f>F4*'Управ.&amp;Фин.'!$B$38/(1+'Управ.&amp;Фин.'!$B$38)</f>
        <v>0</v>
      </c>
      <c r="G5" s="58">
        <f>G4*'Управ.&amp;Фин.'!$B$38/(1+'Управ.&amp;Фин.'!$B$38)</f>
        <v>0</v>
      </c>
      <c r="H5" s="58">
        <f>H4*'Управ.&amp;Фин.'!$B$38/(1+'Управ.&amp;Фин.'!$B$38)</f>
        <v>0</v>
      </c>
      <c r="I5" s="58">
        <f>I4*'Управ.&amp;Фин.'!$B$38/(1+'Управ.&amp;Фин.'!$B$38)</f>
        <v>0</v>
      </c>
      <c r="J5" s="58">
        <f>J4*'Управ.&amp;Фин.'!$B$38/(1+'Управ.&amp;Фин.'!$B$38)</f>
        <v>0</v>
      </c>
      <c r="K5" s="58">
        <f>K4*'Управ.&amp;Фин.'!$B$38/(1+'Управ.&amp;Фин.'!$B$38)</f>
        <v>0</v>
      </c>
      <c r="L5" s="58">
        <f>L4*'Управ.&amp;Фин.'!$B$38/(1+'Управ.&amp;Фин.'!$B$38)</f>
        <v>0</v>
      </c>
      <c r="M5" s="58">
        <f>M4*'Управ.&amp;Фин.'!$B$38/(1+'Управ.&amp;Фин.'!$B$38)</f>
        <v>0</v>
      </c>
      <c r="N5" s="82">
        <f aca="true" t="shared" si="0" ref="N5:N10">SUM(B5:M5)</f>
        <v>0</v>
      </c>
    </row>
    <row r="6" spans="1:14" ht="11.25">
      <c r="A6" s="62" t="s">
        <v>390</v>
      </c>
      <c r="B6" s="37">
        <f>'Пл.Пот.Мат.'!B180</f>
        <v>0</v>
      </c>
      <c r="C6" s="37">
        <f>'Пл.Пот.Мат.'!C180</f>
        <v>0</v>
      </c>
      <c r="D6" s="37">
        <f>'Пл.Пот.Мат.'!D180</f>
        <v>0</v>
      </c>
      <c r="E6" s="37">
        <f>'Пл.Пот.Мат.'!E180</f>
        <v>0</v>
      </c>
      <c r="F6" s="37">
        <f>'Пл.Пот.Мат.'!F180</f>
        <v>0</v>
      </c>
      <c r="G6" s="37">
        <f>'Пл.Пот.Мат.'!G180</f>
        <v>0</v>
      </c>
      <c r="H6" s="37">
        <f>'Пл.Пот.Мат.'!H180</f>
        <v>0</v>
      </c>
      <c r="I6" s="37">
        <f>'Пл.Пот.Мат.'!I180</f>
        <v>0</v>
      </c>
      <c r="J6" s="37">
        <f>'Пл.Пот.Мат.'!J180</f>
        <v>0</v>
      </c>
      <c r="K6" s="37">
        <f>'Пл.Пот.Мат.'!K180</f>
        <v>0</v>
      </c>
      <c r="L6" s="37">
        <f>'Пл.Пот.Мат.'!L180</f>
        <v>0</v>
      </c>
      <c r="M6" s="37">
        <f>'Пл.Пот.Мат.'!M180</f>
        <v>0</v>
      </c>
      <c r="N6" s="37">
        <f t="shared" si="0"/>
        <v>0</v>
      </c>
    </row>
    <row r="7" spans="1:14" ht="11.25">
      <c r="A7" s="46" t="s">
        <v>391</v>
      </c>
      <c r="B7" s="37">
        <f>'Управ.&amp;Фин.'!B49*'Управ.&amp;Фин.'!$B$38</f>
        <v>0</v>
      </c>
      <c r="C7" s="37">
        <f>'Управ.&amp;Фин.'!C49*'Управ.&amp;Фин.'!$B$38</f>
        <v>0</v>
      </c>
      <c r="D7" s="37">
        <f>'Управ.&amp;Фин.'!D49*'Управ.&amp;Фин.'!$B$38</f>
        <v>0</v>
      </c>
      <c r="E7" s="37">
        <f>'Управ.&amp;Фин.'!E49*'Управ.&amp;Фин.'!$B$38</f>
        <v>0</v>
      </c>
      <c r="F7" s="37">
        <f>'Управ.&amp;Фин.'!F49*'Управ.&amp;Фин.'!$B$38</f>
        <v>0</v>
      </c>
      <c r="G7" s="37">
        <f>'Управ.&amp;Фин.'!G49*'Управ.&amp;Фин.'!$B$38</f>
        <v>0</v>
      </c>
      <c r="H7" s="37">
        <f>'Управ.&amp;Фин.'!H49*'Управ.&amp;Фин.'!$B$38</f>
        <v>0</v>
      </c>
      <c r="I7" s="37">
        <f>'Управ.&amp;Фин.'!I49*'Управ.&amp;Фин.'!$B$38</f>
        <v>0</v>
      </c>
      <c r="J7" s="37">
        <f>'Управ.&amp;Фин.'!J49*'Управ.&amp;Фин.'!$B$38</f>
        <v>0</v>
      </c>
      <c r="K7" s="37">
        <f>'Управ.&amp;Фин.'!K49*'Управ.&amp;Фин.'!$B$38</f>
        <v>0</v>
      </c>
      <c r="L7" s="37">
        <f>'Управ.&amp;Фин.'!L49*'Управ.&amp;Фин.'!$B$38</f>
        <v>0</v>
      </c>
      <c r="M7" s="37">
        <f>'Управ.&amp;Фин.'!M49*'Управ.&amp;Фин.'!$B$38</f>
        <v>0</v>
      </c>
      <c r="N7" s="37">
        <f t="shared" si="0"/>
        <v>0</v>
      </c>
    </row>
    <row r="8" spans="1:14" ht="11.25">
      <c r="A8" s="46" t="s">
        <v>392</v>
      </c>
      <c r="B8" s="37" t="e">
        <f>'Бюд.Нак.Зат.'!B54</f>
        <v>#DIV/0!</v>
      </c>
      <c r="C8" s="37" t="e">
        <f>'Бюд.Нак.Зат.'!C54</f>
        <v>#DIV/0!</v>
      </c>
      <c r="D8" s="37" t="e">
        <f>'Бюд.Нак.Зат.'!D54</f>
        <v>#DIV/0!</v>
      </c>
      <c r="E8" s="37" t="e">
        <f>'Бюд.Нак.Зат.'!E54</f>
        <v>#DIV/0!</v>
      </c>
      <c r="F8" s="37" t="e">
        <f>'Бюд.Нак.Зат.'!F54</f>
        <v>#DIV/0!</v>
      </c>
      <c r="G8" s="37" t="e">
        <f>'Бюд.Нак.Зат.'!G54</f>
        <v>#DIV/0!</v>
      </c>
      <c r="H8" s="37" t="e">
        <f>'Бюд.Нак.Зат.'!H54</f>
        <v>#DIV/0!</v>
      </c>
      <c r="I8" s="37" t="e">
        <f>'Бюд.Нак.Зат.'!I54</f>
        <v>#DIV/0!</v>
      </c>
      <c r="J8" s="37" t="e">
        <f>'Бюд.Нак.Зат.'!J54</f>
        <v>#DIV/0!</v>
      </c>
      <c r="K8" s="37" t="e">
        <f>'Бюд.Нак.Зат.'!K54</f>
        <v>#DIV/0!</v>
      </c>
      <c r="L8" s="37" t="e">
        <f>'Бюд.Нак.Зат.'!L54</f>
        <v>#DIV/0!</v>
      </c>
      <c r="M8" s="37" t="e">
        <f>'Бюд.Нак.Зат.'!M54</f>
        <v>#DIV/0!</v>
      </c>
      <c r="N8" s="37" t="e">
        <f t="shared" si="0"/>
        <v>#DIV/0!</v>
      </c>
    </row>
    <row r="9" spans="1:14" ht="11.25">
      <c r="A9" s="46" t="s">
        <v>393</v>
      </c>
      <c r="B9" s="37">
        <f>'Зат.Реал.&amp;Упр.'!B54</f>
        <v>0</v>
      </c>
      <c r="C9" s="37">
        <f>'Зат.Реал.&amp;Упр.'!C54</f>
        <v>0</v>
      </c>
      <c r="D9" s="37">
        <f>'Зат.Реал.&amp;Упр.'!D54</f>
        <v>0</v>
      </c>
      <c r="E9" s="37">
        <f>'Зат.Реал.&amp;Упр.'!E54</f>
        <v>0</v>
      </c>
      <c r="F9" s="37">
        <f>'Зат.Реал.&amp;Упр.'!F54</f>
        <v>0</v>
      </c>
      <c r="G9" s="37">
        <f>'Зат.Реал.&amp;Упр.'!G54</f>
        <v>0</v>
      </c>
      <c r="H9" s="37">
        <f>'Зат.Реал.&amp;Упр.'!H54</f>
        <v>0</v>
      </c>
      <c r="I9" s="37">
        <f>'Зат.Реал.&amp;Упр.'!I54</f>
        <v>0</v>
      </c>
      <c r="J9" s="37">
        <f>'Зат.Реал.&amp;Упр.'!J54</f>
        <v>0</v>
      </c>
      <c r="K9" s="37">
        <f>'Зат.Реал.&amp;Упр.'!K54</f>
        <v>0</v>
      </c>
      <c r="L9" s="37">
        <f>'Зат.Реал.&amp;Упр.'!L54</f>
        <v>0</v>
      </c>
      <c r="M9" s="37">
        <f>'Зат.Реал.&amp;Упр.'!M54</f>
        <v>0</v>
      </c>
      <c r="N9" s="37">
        <f t="shared" si="0"/>
        <v>0</v>
      </c>
    </row>
    <row r="10" spans="1:14" ht="12" thickBot="1">
      <c r="A10" s="89" t="s">
        <v>394</v>
      </c>
      <c r="B10" s="58" t="e">
        <f>B6*'Управ.&amp;Фин.'!$B$38/(1+'Управ.&amp;Фин.'!$B$38)+B7+B8+B9</f>
        <v>#DIV/0!</v>
      </c>
      <c r="C10" s="58" t="e">
        <f>C6*'Управ.&amp;Фин.'!$B$38/(1+'Управ.&amp;Фин.'!$B$38)+C7+C8+C9</f>
        <v>#DIV/0!</v>
      </c>
      <c r="D10" s="58" t="e">
        <f>D6*'Управ.&amp;Фин.'!$B$38/(1+'Управ.&amp;Фин.'!$B$38)+D7+D8+D9</f>
        <v>#DIV/0!</v>
      </c>
      <c r="E10" s="58" t="e">
        <f>E6*'Управ.&amp;Фин.'!$B$38/(1+'Управ.&amp;Фин.'!$B$38)+E7+E8+E9</f>
        <v>#DIV/0!</v>
      </c>
      <c r="F10" s="58" t="e">
        <f>F6*'Управ.&amp;Фин.'!$B$38/(1+'Управ.&amp;Фин.'!$B$38)+F7+F8+F9</f>
        <v>#DIV/0!</v>
      </c>
      <c r="G10" s="58" t="e">
        <f>G6*'Управ.&amp;Фин.'!$B$38/(1+'Управ.&amp;Фин.'!$B$38)+G7+G8+G9</f>
        <v>#DIV/0!</v>
      </c>
      <c r="H10" s="58" t="e">
        <f>H6*'Управ.&amp;Фин.'!$B$38/(1+'Управ.&amp;Фин.'!$B$38)+H7+H8+H9</f>
        <v>#DIV/0!</v>
      </c>
      <c r="I10" s="58" t="e">
        <f>I6*'Управ.&amp;Фин.'!$B$38/(1+'Управ.&amp;Фин.'!$B$38)+I7+I8+I9</f>
        <v>#DIV/0!</v>
      </c>
      <c r="J10" s="58" t="e">
        <f>J6*'Управ.&amp;Фин.'!$B$38/(1+'Управ.&amp;Фин.'!$B$38)+J7+J8+J9</f>
        <v>#DIV/0!</v>
      </c>
      <c r="K10" s="58" t="e">
        <f>K6*'Управ.&amp;Фин.'!$B$38/(1+'Управ.&amp;Фин.'!$B$38)+K7+K8+K9</f>
        <v>#DIV/0!</v>
      </c>
      <c r="L10" s="58" t="e">
        <f>L6*'Управ.&amp;Фин.'!$B$38/(1+'Управ.&amp;Фин.'!$B$38)+L7+L8+L9</f>
        <v>#DIV/0!</v>
      </c>
      <c r="M10" s="58" t="e">
        <f>M6*'Управ.&amp;Фин.'!$B$38/(1+'Управ.&amp;Фин.'!$B$38)+M7+M8+M9</f>
        <v>#DIV/0!</v>
      </c>
      <c r="N10" s="82" t="e">
        <f t="shared" si="0"/>
        <v>#DIV/0!</v>
      </c>
    </row>
    <row r="11" spans="1:14" ht="11.25">
      <c r="A11" s="24" t="s">
        <v>395</v>
      </c>
      <c r="B11" s="54" t="e">
        <f>B5-B10-'Исх. Бал.'!B6</f>
        <v>#DIV/0!</v>
      </c>
      <c r="C11" s="54" t="e">
        <f>IF(B11&lt;0,B11,0)+C5-C10</f>
        <v>#DIV/0!</v>
      </c>
      <c r="D11" s="54" t="e">
        <f aca="true" t="shared" si="1" ref="D11:M11">IF(C11&lt;0,C11,0)+D5-D10</f>
        <v>#DIV/0!</v>
      </c>
      <c r="E11" s="54" t="e">
        <f t="shared" si="1"/>
        <v>#DIV/0!</v>
      </c>
      <c r="F11" s="54" t="e">
        <f t="shared" si="1"/>
        <v>#DIV/0!</v>
      </c>
      <c r="G11" s="54" t="e">
        <f t="shared" si="1"/>
        <v>#DIV/0!</v>
      </c>
      <c r="H11" s="54" t="e">
        <f t="shared" si="1"/>
        <v>#DIV/0!</v>
      </c>
      <c r="I11" s="54" t="e">
        <f t="shared" si="1"/>
        <v>#DIV/0!</v>
      </c>
      <c r="J11" s="54" t="e">
        <f t="shared" si="1"/>
        <v>#DIV/0!</v>
      </c>
      <c r="K11" s="54" t="e">
        <f t="shared" si="1"/>
        <v>#DIV/0!</v>
      </c>
      <c r="L11" s="54" t="e">
        <f t="shared" si="1"/>
        <v>#DIV/0!</v>
      </c>
      <c r="M11" s="54" t="e">
        <f t="shared" si="1"/>
        <v>#DIV/0!</v>
      </c>
      <c r="N11" s="54" t="e">
        <f>N5-N10</f>
        <v>#DIV/0!</v>
      </c>
    </row>
    <row r="13" ht="11.25">
      <c r="B13" t="s">
        <v>11</v>
      </c>
    </row>
    <row r="14" spans="2:8" ht="11.25">
      <c r="B14" t="s">
        <v>11</v>
      </c>
      <c r="H14" t="s">
        <v>11</v>
      </c>
    </row>
    <row r="15" ht="11.25">
      <c r="B15" t="s">
        <v>11</v>
      </c>
    </row>
    <row r="18" ht="11.25">
      <c r="M18" t="s">
        <v>11</v>
      </c>
    </row>
    <row r="19" ht="11.25">
      <c r="H19" t="s">
        <v>11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N17" sqref="N17"/>
    </sheetView>
  </sheetViews>
  <sheetFormatPr defaultColWidth="9.140625" defaultRowHeight="12" outlineLevelRow="1"/>
  <cols>
    <col min="1" max="1" width="32.7109375" style="2" customWidth="1"/>
    <col min="2" max="7" width="12.140625" style="2" customWidth="1"/>
    <col min="8" max="12" width="11.7109375" style="2" customWidth="1"/>
    <col min="13" max="14" width="11.140625" style="2" customWidth="1"/>
    <col min="15" max="15" width="16.7109375" style="2" customWidth="1"/>
    <col min="16" max="16384" width="9.28125" style="2" customWidth="1"/>
  </cols>
  <sheetData>
    <row r="1" spans="1:13" ht="11.25">
      <c r="A1" s="1" t="s">
        <v>396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2:14" ht="11.25">
      <c r="B3" s="28" t="s">
        <v>58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28" t="s">
        <v>66</v>
      </c>
      <c r="I3" s="28" t="s">
        <v>67</v>
      </c>
      <c r="J3" s="28" t="s">
        <v>68</v>
      </c>
      <c r="K3" s="28" t="s">
        <v>69</v>
      </c>
      <c r="L3" s="28" t="s">
        <v>70</v>
      </c>
      <c r="M3" s="28" t="s">
        <v>71</v>
      </c>
      <c r="N3" s="3" t="s">
        <v>271</v>
      </c>
    </row>
    <row r="4" spans="1:14" ht="11.25">
      <c r="A4" s="2" t="s">
        <v>397</v>
      </c>
      <c r="B4" s="11">
        <f>'Прог.Выр.'!B161</f>
        <v>0</v>
      </c>
      <c r="C4" s="11">
        <f>'Прог.Выр.'!C161</f>
        <v>0</v>
      </c>
      <c r="D4" s="11">
        <f>'Прог.Выр.'!D161</f>
        <v>0</v>
      </c>
      <c r="E4" s="11">
        <f>'Прог.Выр.'!E161</f>
        <v>0</v>
      </c>
      <c r="F4" s="11">
        <f>'Прог.Выр.'!F161</f>
        <v>0</v>
      </c>
      <c r="G4" s="11">
        <f>'Прог.Выр.'!G161</f>
        <v>0</v>
      </c>
      <c r="H4" s="11">
        <f>'Прог.Выр.'!H161</f>
        <v>0</v>
      </c>
      <c r="I4" s="11">
        <f>'Прог.Выр.'!I161</f>
        <v>0</v>
      </c>
      <c r="J4" s="11">
        <f>'Прог.Выр.'!J161</f>
        <v>0</v>
      </c>
      <c r="K4" s="11">
        <f>'Прог.Выр.'!K161</f>
        <v>0</v>
      </c>
      <c r="L4" s="11">
        <f>'Прог.Выр.'!L161</f>
        <v>0</v>
      </c>
      <c r="M4" s="48">
        <f>'Прог.Выр.'!M161</f>
        <v>0</v>
      </c>
      <c r="N4" s="11">
        <f>SUM(B4:M4)</f>
        <v>0</v>
      </c>
    </row>
    <row r="5" spans="1:14" ht="11.25" hidden="1" outlineLevel="1">
      <c r="A5" s="2" t="s">
        <v>398</v>
      </c>
      <c r="B5" s="11">
        <f>('Прог.Выр.'!B5-'Исх. Бал.'!$C$16)*'Бюд.Зап.Пр.'!$D$11+'Исх. Бал.'!$B$16</f>
        <v>0</v>
      </c>
      <c r="C5" s="11">
        <f>'Прог.Выр.'!C5*'Бюд.Зап.Пр.'!$D$11</f>
        <v>0</v>
      </c>
      <c r="D5" s="11">
        <f>'Прог.Выр.'!D5*'Бюд.Зап.Пр.'!$D$11</f>
        <v>0</v>
      </c>
      <c r="E5" s="11">
        <f>'Прог.Выр.'!E5*'Бюд.Зап.Пр.'!$D$11</f>
        <v>0</v>
      </c>
      <c r="F5" s="11">
        <f>'Прог.Выр.'!F5*'Бюд.Зап.Пр.'!$D$11</f>
        <v>0</v>
      </c>
      <c r="G5" s="11">
        <f>'Прог.Выр.'!G5*'Бюд.Зап.Пр.'!$D$11</f>
        <v>0</v>
      </c>
      <c r="H5" s="11">
        <f>'Прог.Выр.'!H5*'Бюд.Зап.Пр.'!$D$11</f>
        <v>0</v>
      </c>
      <c r="I5" s="11">
        <f>'Прог.Выр.'!I5*'Бюд.Зап.Пр.'!$D$11</f>
        <v>0</v>
      </c>
      <c r="J5" s="11">
        <f>'Прог.Выр.'!J5*'Бюд.Зап.Пр.'!$D$11</f>
        <v>0</v>
      </c>
      <c r="K5" s="11">
        <f>'Прог.Выр.'!K5*'Бюд.Зап.Пр.'!$D$11</f>
        <v>0</v>
      </c>
      <c r="L5" s="11">
        <f>'Прог.Выр.'!L5*'Бюд.Зап.Пр.'!$D$11</f>
        <v>0</v>
      </c>
      <c r="M5" s="48">
        <f>'Прог.Выр.'!M5*'Бюд.Зап.Пр.'!$D$11</f>
        <v>0</v>
      </c>
      <c r="N5" s="11">
        <f aca="true" t="shared" si="0" ref="N5:N10">SUM(B5:M5)</f>
        <v>0</v>
      </c>
    </row>
    <row r="6" spans="1:14" ht="11.25" hidden="1" outlineLevel="1">
      <c r="A6" s="2" t="s">
        <v>399</v>
      </c>
      <c r="B6" s="11">
        <f>('Прог.Выр.'!B28-'Исх. Бал.'!$C$17)*'Бюд.Зап.Пр.'!$D$24+'Исх. Бал.'!B17</f>
        <v>0</v>
      </c>
      <c r="C6" s="11">
        <f>'Прог.Выр.'!C28*'Бюд.Зап.Пр.'!$D$24</f>
        <v>0</v>
      </c>
      <c r="D6" s="11">
        <f>'Прог.Выр.'!D28*'Бюд.Зап.Пр.'!$D$24</f>
        <v>0</v>
      </c>
      <c r="E6" s="11">
        <f>'Прог.Выр.'!E28*'Бюд.Зап.Пр.'!$D$24</f>
        <v>0</v>
      </c>
      <c r="F6" s="11">
        <f>'Прог.Выр.'!F28*'Бюд.Зап.Пр.'!$D$24</f>
        <v>0</v>
      </c>
      <c r="G6" s="11">
        <f>'Прог.Выр.'!G28*'Бюд.Зап.Пр.'!$D$24</f>
        <v>0</v>
      </c>
      <c r="H6" s="11">
        <f>'Прог.Выр.'!H28*'Бюд.Зап.Пр.'!$D$24</f>
        <v>0</v>
      </c>
      <c r="I6" s="11">
        <f>'Прог.Выр.'!I28*'Бюд.Зап.Пр.'!$D$24</f>
        <v>0</v>
      </c>
      <c r="J6" s="11">
        <f>'Прог.Выр.'!J28*'Бюд.Зап.Пр.'!$D$24</f>
        <v>0</v>
      </c>
      <c r="K6" s="11">
        <f>'Прог.Выр.'!K28*'Бюд.Зап.Пр.'!$D$24</f>
        <v>0</v>
      </c>
      <c r="L6" s="11">
        <f>'Прог.Выр.'!L28*'Бюд.Зап.Пр.'!$D$24</f>
        <v>0</v>
      </c>
      <c r="M6" s="48">
        <f>'Прог.Выр.'!M28*'Бюд.Зап.Пр.'!$D$24</f>
        <v>0</v>
      </c>
      <c r="N6" s="11">
        <f t="shared" si="0"/>
        <v>0</v>
      </c>
    </row>
    <row r="7" spans="1:14" ht="11.25" hidden="1" outlineLevel="1">
      <c r="A7" s="2" t="s">
        <v>400</v>
      </c>
      <c r="B7" s="11">
        <f>('Прог.Выр.'!B51-'Исх. Бал.'!$C$18)*'Бюд.Зап.Пр.'!$D$37+'Исх. Бал.'!B18</f>
        <v>0</v>
      </c>
      <c r="C7" s="11">
        <f>'Прог.Выр.'!C51*'Бюд.Зап.Пр.'!$D$37</f>
        <v>0</v>
      </c>
      <c r="D7" s="11">
        <f>'Прог.Выр.'!D51*'Бюд.Зап.Пр.'!$D$37</f>
        <v>0</v>
      </c>
      <c r="E7" s="11">
        <f>'Прог.Выр.'!E51*'Бюд.Зап.Пр.'!$D$37</f>
        <v>0</v>
      </c>
      <c r="F7" s="11">
        <f>'Прог.Выр.'!F51*'Бюд.Зап.Пр.'!$D$37</f>
        <v>0</v>
      </c>
      <c r="G7" s="11">
        <f>'Прог.Выр.'!G51*'Бюд.Зап.Пр.'!$D$37</f>
        <v>0</v>
      </c>
      <c r="H7" s="11">
        <f>'Прог.Выр.'!H51*'Бюд.Зап.Пр.'!$D$37</f>
        <v>0</v>
      </c>
      <c r="I7" s="11">
        <f>'Прог.Выр.'!I51*'Бюд.Зап.Пр.'!$D$37</f>
        <v>0</v>
      </c>
      <c r="J7" s="11">
        <f>'Прог.Выр.'!J51*'Бюд.Зап.Пр.'!$D$37</f>
        <v>0</v>
      </c>
      <c r="K7" s="11">
        <f>'Прог.Выр.'!K51*'Бюд.Зап.Пр.'!$D$37</f>
        <v>0</v>
      </c>
      <c r="L7" s="11">
        <f>'Прог.Выр.'!L51*'Бюд.Зап.Пр.'!$D$37</f>
        <v>0</v>
      </c>
      <c r="M7" s="48">
        <f>'Прог.Выр.'!M51*'Бюд.Зап.Пр.'!$D$37</f>
        <v>0</v>
      </c>
      <c r="N7" s="11">
        <f t="shared" si="0"/>
        <v>0</v>
      </c>
    </row>
    <row r="8" spans="1:14" ht="11.25" hidden="1" outlineLevel="1">
      <c r="A8" s="2" t="s">
        <v>401</v>
      </c>
      <c r="B8" s="11">
        <f>('Прог.Выр.'!B74-'Исх. Бал.'!$C$19)*'Бюд.Зап.Пр.'!$D$50+'Исх. Бал.'!B19</f>
        <v>0</v>
      </c>
      <c r="C8" s="11">
        <f>'Прог.Выр.'!C74*'Бюд.Зап.Пр.'!$D$50</f>
        <v>0</v>
      </c>
      <c r="D8" s="11">
        <f>'Прог.Выр.'!D74*'Бюд.Зап.Пр.'!$D$50</f>
        <v>0</v>
      </c>
      <c r="E8" s="11">
        <f>'Прог.Выр.'!E74*'Бюд.Зап.Пр.'!$D$50</f>
        <v>0</v>
      </c>
      <c r="F8" s="11">
        <f>'Прог.Выр.'!F74*'Бюд.Зап.Пр.'!$D$50</f>
        <v>0</v>
      </c>
      <c r="G8" s="11">
        <f>'Прог.Выр.'!G74*'Бюд.Зап.Пр.'!$D$50</f>
        <v>0</v>
      </c>
      <c r="H8" s="11">
        <f>'Прог.Выр.'!H74*'Бюд.Зап.Пр.'!$D$50</f>
        <v>0</v>
      </c>
      <c r="I8" s="11">
        <f>'Прог.Выр.'!I74*'Бюд.Зап.Пр.'!$D$50</f>
        <v>0</v>
      </c>
      <c r="J8" s="11">
        <f>'Прог.Выр.'!J74*'Бюд.Зап.Пр.'!$D$50</f>
        <v>0</v>
      </c>
      <c r="K8" s="11">
        <f>'Прог.Выр.'!K74*'Бюд.Зап.Пр.'!$D$50</f>
        <v>0</v>
      </c>
      <c r="L8" s="11">
        <f>'Прог.Выр.'!L74*'Бюд.Зап.Пр.'!$D$50</f>
        <v>0</v>
      </c>
      <c r="M8" s="48">
        <f>'Прог.Выр.'!M74*'Бюд.Зап.Пр.'!$D$50</f>
        <v>0</v>
      </c>
      <c r="N8" s="11">
        <f t="shared" si="0"/>
        <v>0</v>
      </c>
    </row>
    <row r="9" spans="1:14" ht="11.25" hidden="1" outlineLevel="1">
      <c r="A9" s="2" t="s">
        <v>402</v>
      </c>
      <c r="B9" s="11">
        <f>('Прог.Выр.'!B97-'Исх. Бал.'!$C$20)*'Бюд.Зап.Пр.'!$D$63+'Исх. Бал.'!B20</f>
        <v>0</v>
      </c>
      <c r="C9" s="11">
        <f>'Прог.Выр.'!C97*'Бюд.Зап.Пр.'!$D$63</f>
        <v>0</v>
      </c>
      <c r="D9" s="11">
        <f>'Прог.Выр.'!D97*'Бюд.Зап.Пр.'!$D$63</f>
        <v>0</v>
      </c>
      <c r="E9" s="11">
        <f>'Прог.Выр.'!E97*'Бюд.Зап.Пр.'!$D$63</f>
        <v>0</v>
      </c>
      <c r="F9" s="11">
        <f>'Прог.Выр.'!F97*'Бюд.Зап.Пр.'!$D$63</f>
        <v>0</v>
      </c>
      <c r="G9" s="11">
        <f>'Прог.Выр.'!G97*'Бюд.Зап.Пр.'!$D$63</f>
        <v>0</v>
      </c>
      <c r="H9" s="11">
        <f>'Прог.Выр.'!H97*'Бюд.Зап.Пр.'!$D$63</f>
        <v>0</v>
      </c>
      <c r="I9" s="11">
        <f>'Прог.Выр.'!I97*'Бюд.Зап.Пр.'!$D$63</f>
        <v>0</v>
      </c>
      <c r="J9" s="11">
        <f>'Прог.Выр.'!J97*'Бюд.Зап.Пр.'!$D$63</f>
        <v>0</v>
      </c>
      <c r="K9" s="11">
        <f>'Прог.Выр.'!K97*'Бюд.Зап.Пр.'!$D$63</f>
        <v>0</v>
      </c>
      <c r="L9" s="11">
        <f>'Прог.Выр.'!L97*'Бюд.Зап.Пр.'!$D$63</f>
        <v>0</v>
      </c>
      <c r="M9" s="48">
        <f>'Прог.Выр.'!M97*'Бюд.Зап.Пр.'!$D$63</f>
        <v>0</v>
      </c>
      <c r="N9" s="11">
        <f t="shared" si="0"/>
        <v>0</v>
      </c>
    </row>
    <row r="10" spans="1:14" ht="11.25" hidden="1" outlineLevel="1">
      <c r="A10" s="2" t="s">
        <v>403</v>
      </c>
      <c r="B10" s="11">
        <f>('Прог.Выр.'!B120-'Исх. Бал.'!$C$21)*'Бюд.Зап.Пр.'!$D$76+'Исх. Бал.'!B21</f>
        <v>0</v>
      </c>
      <c r="C10" s="11">
        <f>'Прог.Выр.'!C120*'Бюд.Зап.Пр.'!$D$76</f>
        <v>0</v>
      </c>
      <c r="D10" s="11">
        <f>'Прог.Выр.'!D120*'Бюд.Зап.Пр.'!$D$76</f>
        <v>0</v>
      </c>
      <c r="E10" s="11">
        <f>'Прог.Выр.'!E120*'Бюд.Зап.Пр.'!$D$76</f>
        <v>0</v>
      </c>
      <c r="F10" s="11">
        <f>'Прог.Выр.'!F120*'Бюд.Зап.Пр.'!$D$76</f>
        <v>0</v>
      </c>
      <c r="G10" s="11">
        <f>'Прог.Выр.'!G120*'Бюд.Зап.Пр.'!$D$76</f>
        <v>0</v>
      </c>
      <c r="H10" s="11">
        <f>'Прог.Выр.'!H120*'Бюд.Зап.Пр.'!$D$76</f>
        <v>0</v>
      </c>
      <c r="I10" s="11">
        <f>'Прог.Выр.'!I120*'Бюд.Зап.Пр.'!$D$76</f>
        <v>0</v>
      </c>
      <c r="J10" s="11">
        <f>'Прог.Выр.'!J120*'Бюд.Зап.Пр.'!$D$76</f>
        <v>0</v>
      </c>
      <c r="K10" s="11">
        <f>'Прог.Выр.'!K120*'Бюд.Зап.Пр.'!$D$76</f>
        <v>0</v>
      </c>
      <c r="L10" s="11">
        <f>'Прог.Выр.'!L120*'Бюд.Зап.Пр.'!$D$76</f>
        <v>0</v>
      </c>
      <c r="M10" s="48">
        <f>'Прог.Выр.'!M120*'Бюд.Зап.Пр.'!$D$76</f>
        <v>0</v>
      </c>
      <c r="N10" s="11">
        <f t="shared" si="0"/>
        <v>0</v>
      </c>
    </row>
    <row r="11" spans="1:14" ht="11.25" collapsed="1">
      <c r="A11" s="45" t="s">
        <v>404</v>
      </c>
      <c r="B11" s="11">
        <f aca="true" t="shared" si="1" ref="B11:M11">B5+B6+B7+B8+B9+B10</f>
        <v>0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48">
        <f t="shared" si="1"/>
        <v>0</v>
      </c>
      <c r="N11" s="11">
        <f>N5+N6+N7+N8+N9+N10</f>
        <v>0</v>
      </c>
    </row>
    <row r="12" spans="1:14" ht="11.25">
      <c r="A12" s="36" t="s">
        <v>405</v>
      </c>
      <c r="B12" s="11">
        <f aca="true" t="shared" si="2" ref="B12:M12">B4-B11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48">
        <f t="shared" si="2"/>
        <v>0</v>
      </c>
      <c r="N12" s="11">
        <f>SUM(B12:M12)</f>
        <v>0</v>
      </c>
    </row>
    <row r="13" spans="1:14" ht="11.25">
      <c r="A13" s="36" t="s">
        <v>406</v>
      </c>
      <c r="B13" s="11">
        <f>Налоги!C11</f>
        <v>0</v>
      </c>
      <c r="C13" s="11">
        <f>Налоги!D11</f>
        <v>0</v>
      </c>
      <c r="D13" s="11">
        <f>Налоги!E11</f>
        <v>0</v>
      </c>
      <c r="E13" s="11">
        <f>Налоги!F11</f>
        <v>0</v>
      </c>
      <c r="F13" s="11">
        <f>Налоги!G11</f>
        <v>0</v>
      </c>
      <c r="G13" s="11">
        <f>Налоги!H11</f>
        <v>0</v>
      </c>
      <c r="H13" s="11">
        <f>Налоги!I11</f>
        <v>0</v>
      </c>
      <c r="I13" s="11">
        <f>Налоги!J11</f>
        <v>0</v>
      </c>
      <c r="J13" s="11">
        <f>Налоги!K11</f>
        <v>0</v>
      </c>
      <c r="K13" s="11">
        <f>Налоги!L11</f>
        <v>0</v>
      </c>
      <c r="L13" s="11">
        <f>Налоги!M11</f>
        <v>0</v>
      </c>
      <c r="M13" s="48">
        <f>SUM('Прог.Баланс'!C39:C45)</f>
        <v>0</v>
      </c>
      <c r="N13" s="11">
        <f>SUM(B13:M13)</f>
        <v>0</v>
      </c>
    </row>
    <row r="14" spans="1:14" ht="11.25">
      <c r="A14" s="41" t="s">
        <v>407</v>
      </c>
      <c r="B14" s="11">
        <f aca="true" t="shared" si="3" ref="B14:M14">B12-B13</f>
        <v>0</v>
      </c>
      <c r="C14" s="11">
        <f t="shared" si="3"/>
        <v>0</v>
      </c>
      <c r="D14" s="11">
        <f t="shared" si="3"/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48">
        <f t="shared" si="3"/>
        <v>0</v>
      </c>
      <c r="N14" s="11">
        <f>N12-N13</f>
        <v>0</v>
      </c>
    </row>
    <row r="15" spans="1:14" ht="11.25">
      <c r="A15" s="2" t="s">
        <v>408</v>
      </c>
      <c r="B15" s="11">
        <f>'Зат.Реал.&amp;Упр.'!B53-'Зат.Реал.&amp;Упр.'!B54</f>
        <v>0</v>
      </c>
      <c r="C15" s="11">
        <f>'Зат.Реал.&amp;Упр.'!C53-'Зат.Реал.&amp;Упр.'!C54</f>
        <v>0</v>
      </c>
      <c r="D15" s="11">
        <f>'Зат.Реал.&amp;Упр.'!D53-'Зат.Реал.&amp;Упр.'!D54</f>
        <v>0</v>
      </c>
      <c r="E15" s="11">
        <f>'Зат.Реал.&amp;Упр.'!E53-'Зат.Реал.&amp;Упр.'!E54</f>
        <v>0</v>
      </c>
      <c r="F15" s="11">
        <f>'Зат.Реал.&amp;Упр.'!F53-'Зат.Реал.&amp;Упр.'!F54</f>
        <v>0</v>
      </c>
      <c r="G15" s="11">
        <f>'Зат.Реал.&amp;Упр.'!G53-'Зат.Реал.&amp;Упр.'!G54</f>
        <v>0</v>
      </c>
      <c r="H15" s="11">
        <f>'Зат.Реал.&amp;Упр.'!H53-'Зат.Реал.&amp;Упр.'!H54</f>
        <v>0</v>
      </c>
      <c r="I15" s="11">
        <f>'Зат.Реал.&amp;Упр.'!I53-'Зат.Реал.&amp;Упр.'!I54</f>
        <v>0</v>
      </c>
      <c r="J15" s="11">
        <f>'Зат.Реал.&amp;Упр.'!J53-'Зат.Реал.&amp;Упр.'!J54</f>
        <v>0</v>
      </c>
      <c r="K15" s="11">
        <f>'Зат.Реал.&amp;Упр.'!K53-'Зат.Реал.&amp;Упр.'!K54</f>
        <v>0</v>
      </c>
      <c r="L15" s="11">
        <f>'Зат.Реал.&amp;Упр.'!L53-'Зат.Реал.&amp;Упр.'!L54</f>
        <v>0</v>
      </c>
      <c r="M15" s="48">
        <f>'Зат.Реал.&amp;Упр.'!M53-'Зат.Реал.&amp;Упр.'!M54</f>
        <v>0</v>
      </c>
      <c r="N15" s="11">
        <f>'Зат.Реал.&amp;Упр.'!N53-'Зат.Реал.&amp;Упр.'!N54</f>
        <v>0</v>
      </c>
    </row>
    <row r="16" spans="1:14" ht="11.25">
      <c r="A16" s="2" t="s">
        <v>409</v>
      </c>
      <c r="B16" s="11">
        <f>'Прог.Приб.'!B14-'Прог.Приб.'!B15</f>
        <v>0</v>
      </c>
      <c r="C16" s="11">
        <f>'Прог.Приб.'!C14-'Прог.Приб.'!C15</f>
        <v>0</v>
      </c>
      <c r="D16" s="11">
        <f>'Прог.Приб.'!D14-'Прог.Приб.'!D15</f>
        <v>0</v>
      </c>
      <c r="E16" s="11">
        <f>'Прог.Приб.'!E14-'Прог.Приб.'!E15</f>
        <v>0</v>
      </c>
      <c r="F16" s="11">
        <f>'Прог.Приб.'!F14-'Прог.Приб.'!F15</f>
        <v>0</v>
      </c>
      <c r="G16" s="11">
        <f>'Прог.Приб.'!G14-'Прог.Приб.'!G15</f>
        <v>0</v>
      </c>
      <c r="H16" s="11">
        <f>'Прог.Приб.'!H14-'Прог.Приб.'!H15</f>
        <v>0</v>
      </c>
      <c r="I16" s="11">
        <f>'Прог.Приб.'!I14-'Прог.Приб.'!I15</f>
        <v>0</v>
      </c>
      <c r="J16" s="11">
        <f>'Прог.Приб.'!J14-'Прог.Приб.'!J15</f>
        <v>0</v>
      </c>
      <c r="K16" s="11">
        <f>'Прог.Приб.'!K14-'Прог.Приб.'!K15</f>
        <v>0</v>
      </c>
      <c r="L16" s="11">
        <f>'Прог.Приб.'!L14-'Прог.Приб.'!L15</f>
        <v>0</v>
      </c>
      <c r="M16" s="48">
        <f>'Прог.Приб.'!M14-'Прог.Приб.'!M15</f>
        <v>0</v>
      </c>
      <c r="N16" s="11">
        <f>'Прог.Приб.'!N14-'Прог.Приб.'!N15</f>
        <v>0</v>
      </c>
    </row>
    <row r="17" spans="1:14" ht="11.25">
      <c r="A17" s="36" t="s">
        <v>410</v>
      </c>
      <c r="B17" s="11">
        <f>-'Бюд.Ден.Ср.'!B27-'Бюд.Ден.Ср.'!B30</f>
        <v>0</v>
      </c>
      <c r="C17" s="11">
        <f>-'Бюд.Ден.Ср.'!C27-'Бюд.Ден.Ср.'!C30</f>
        <v>0</v>
      </c>
      <c r="D17" s="11">
        <f>-'Бюд.Ден.Ср.'!D27-'Бюд.Ден.Ср.'!D30</f>
        <v>0</v>
      </c>
      <c r="E17" s="11">
        <f>-'Бюд.Ден.Ср.'!E27-'Бюд.Ден.Ср.'!E30</f>
        <v>0</v>
      </c>
      <c r="F17" s="11">
        <f>-'Бюд.Ден.Ср.'!F27-'Бюд.Ден.Ср.'!F30</f>
        <v>0</v>
      </c>
      <c r="G17" s="11">
        <f>-'Бюд.Ден.Ср.'!G27-'Бюд.Ден.Ср.'!G30</f>
        <v>0</v>
      </c>
      <c r="H17" s="11">
        <f>-'Бюд.Ден.Ср.'!H27-'Бюд.Ден.Ср.'!H30</f>
        <v>0</v>
      </c>
      <c r="I17" s="11">
        <f>-'Бюд.Ден.Ср.'!I27-'Бюд.Ден.Ср.'!I30</f>
        <v>0</v>
      </c>
      <c r="J17" s="11">
        <f>-'Бюд.Ден.Ср.'!J27-'Бюд.Ден.Ср.'!J30</f>
        <v>0</v>
      </c>
      <c r="K17" s="11">
        <f>-'Бюд.Ден.Ср.'!K27-'Бюд.Ден.Ср.'!K30</f>
        <v>0</v>
      </c>
      <c r="L17" s="11">
        <f>-'Бюд.Ден.Ср.'!L27-'Бюд.Ден.Ср.'!L30</f>
        <v>0</v>
      </c>
      <c r="M17" s="48">
        <f>-'Бюд.Ден.Ср.'!M27-'Бюд.Ден.Ср.'!M30</f>
        <v>0</v>
      </c>
      <c r="N17" s="11">
        <f>-'Бюд.Ден.Ср.'!N27-'Бюд.Ден.Ср.'!N30</f>
        <v>0</v>
      </c>
    </row>
    <row r="18" spans="1:14" ht="11.25">
      <c r="A18" s="2" t="s">
        <v>411</v>
      </c>
      <c r="B18" s="11">
        <f>B16-B17</f>
        <v>0</v>
      </c>
      <c r="C18" s="11">
        <f aca="true" t="shared" si="4" ref="C18:N18">C16-C17</f>
        <v>0</v>
      </c>
      <c r="D18" s="11">
        <f t="shared" si="4"/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11">
        <f t="shared" si="4"/>
        <v>0</v>
      </c>
      <c r="I18" s="11">
        <f t="shared" si="4"/>
        <v>0</v>
      </c>
      <c r="J18" s="11">
        <f t="shared" si="4"/>
        <v>0</v>
      </c>
      <c r="K18" s="11">
        <f t="shared" si="4"/>
        <v>0</v>
      </c>
      <c r="L18" s="11">
        <f t="shared" si="4"/>
        <v>0</v>
      </c>
      <c r="M18" s="48">
        <f t="shared" si="4"/>
        <v>0</v>
      </c>
      <c r="N18" s="11">
        <f t="shared" si="4"/>
        <v>0</v>
      </c>
    </row>
    <row r="19" spans="1:14" ht="11.25">
      <c r="A19" s="2" t="s">
        <v>412</v>
      </c>
      <c r="B19" s="11">
        <f>IF(B30&gt;0,B30*'Управ.&amp;Фин.'!$B$46,0)</f>
        <v>0</v>
      </c>
      <c r="C19" s="11">
        <f>IF(C30&gt;0,C30*'Управ.&amp;Фин.'!$B$46,0)</f>
        <v>0</v>
      </c>
      <c r="D19" s="11">
        <f>IF(D30&gt;0,D30*'Управ.&amp;Фин.'!$B$46,0)</f>
        <v>0</v>
      </c>
      <c r="E19" s="11">
        <f>IF(E30&gt;0,E30*'Управ.&amp;Фин.'!$B$46,0)</f>
        <v>0</v>
      </c>
      <c r="F19" s="11">
        <f>IF(F30&gt;0,F30*'Управ.&amp;Фин.'!$B$46,0)</f>
        <v>0</v>
      </c>
      <c r="G19" s="11">
        <f>IF(G30&gt;0,G30*'Управ.&amp;Фин.'!$B$46,0)</f>
        <v>0</v>
      </c>
      <c r="H19" s="11">
        <f>IF(H30&gt;0,H30*'Управ.&amp;Фин.'!$B$46,0)</f>
        <v>0</v>
      </c>
      <c r="I19" s="11">
        <f>IF(I30&gt;0,I30*'Управ.&amp;Фин.'!$B$46,0)</f>
        <v>0</v>
      </c>
      <c r="J19" s="11">
        <f>IF(J30&gt;0,J30*'Управ.&amp;Фин.'!$B$46,0)</f>
        <v>0</v>
      </c>
      <c r="K19" s="11">
        <f>IF(K30&gt;0,K30*'Управ.&amp;Фин.'!$B$46,0)</f>
        <v>0</v>
      </c>
      <c r="L19" s="11">
        <f>IF(L30&gt;0,L30*'Управ.&amp;Фин.'!$B$46,0)</f>
        <v>0</v>
      </c>
      <c r="M19" s="48">
        <f>IF(M30&gt;0,M30*'Управ.&amp;Фин.'!$B$46,0)</f>
        <v>0</v>
      </c>
      <c r="N19" s="11">
        <f>SUM(B19:M19)</f>
        <v>0</v>
      </c>
    </row>
    <row r="20" spans="1:14" ht="11.25">
      <c r="A20" s="2" t="s">
        <v>413</v>
      </c>
      <c r="B20" s="11">
        <f>B18-B19</f>
        <v>0</v>
      </c>
      <c r="C20" s="11">
        <f aca="true" t="shared" si="5" ref="C20:N20">C18-C19</f>
        <v>0</v>
      </c>
      <c r="D20" s="11">
        <f t="shared" si="5"/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48">
        <f t="shared" si="5"/>
        <v>0</v>
      </c>
      <c r="N20" s="11">
        <f t="shared" si="5"/>
        <v>0</v>
      </c>
    </row>
    <row r="24" ht="11.25">
      <c r="M24" s="2" t="s">
        <v>11</v>
      </c>
    </row>
    <row r="29" ht="11.25" hidden="1">
      <c r="A29" s="16" t="s">
        <v>414</v>
      </c>
    </row>
    <row r="30" spans="1:14" ht="11.25" hidden="1">
      <c r="A30" s="16" t="s">
        <v>415</v>
      </c>
      <c r="B30" s="11">
        <f>B16-B17</f>
        <v>0</v>
      </c>
      <c r="C30" s="11">
        <f aca="true" t="shared" si="6" ref="C30:M30">IF(B$30&lt;0,B$30,0)+C16-C17</f>
        <v>0</v>
      </c>
      <c r="D30" s="11">
        <f t="shared" si="6"/>
        <v>0</v>
      </c>
      <c r="E30" s="11">
        <f t="shared" si="6"/>
        <v>0</v>
      </c>
      <c r="F30" s="11">
        <f t="shared" si="6"/>
        <v>0</v>
      </c>
      <c r="G30" s="11">
        <f t="shared" si="6"/>
        <v>0</v>
      </c>
      <c r="H30" s="11">
        <f t="shared" si="6"/>
        <v>0</v>
      </c>
      <c r="I30" s="11">
        <f t="shared" si="6"/>
        <v>0</v>
      </c>
      <c r="J30" s="11">
        <f t="shared" si="6"/>
        <v>0</v>
      </c>
      <c r="K30" s="11">
        <f t="shared" si="6"/>
        <v>0</v>
      </c>
      <c r="L30" s="11">
        <f t="shared" si="6"/>
        <v>0</v>
      </c>
      <c r="M30" s="48">
        <f t="shared" si="6"/>
        <v>0</v>
      </c>
      <c r="N30" s="11">
        <f>N16-N17</f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7">
      <selection activeCell="C36" sqref="C36"/>
    </sheetView>
  </sheetViews>
  <sheetFormatPr defaultColWidth="9.140625" defaultRowHeight="12"/>
  <cols>
    <col min="1" max="1" width="35.7109375" style="0" customWidth="1"/>
    <col min="2" max="4" width="12.421875" style="0" customWidth="1"/>
    <col min="5" max="7" width="12.00390625" style="0" customWidth="1"/>
    <col min="8" max="12" width="12.421875" style="0" customWidth="1"/>
    <col min="13" max="13" width="12.7109375" style="0" customWidth="1"/>
    <col min="14" max="14" width="13.421875" style="0" customWidth="1"/>
  </cols>
  <sheetData>
    <row r="1" spans="1:15" ht="12" customHeight="1">
      <c r="A1" s="24" t="s">
        <v>416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1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1.25">
      <c r="A3" s="7"/>
      <c r="B3" s="28" t="s">
        <v>58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28" t="s">
        <v>66</v>
      </c>
      <c r="I3" s="28" t="s">
        <v>67</v>
      </c>
      <c r="J3" s="28" t="s">
        <v>68</v>
      </c>
      <c r="K3" s="28" t="s">
        <v>69</v>
      </c>
      <c r="L3" s="28" t="s">
        <v>70</v>
      </c>
      <c r="M3" s="28" t="s">
        <v>71</v>
      </c>
      <c r="N3" s="8" t="s">
        <v>271</v>
      </c>
      <c r="O3" s="7"/>
    </row>
    <row r="4" spans="1:15" ht="11.25">
      <c r="A4" s="7" t="s">
        <v>417</v>
      </c>
      <c r="B4" s="59">
        <f>'Исх. Бал.'!B5</f>
        <v>0</v>
      </c>
      <c r="C4" s="59" t="e">
        <f aca="true" t="shared" si="0" ref="C4:M4">B34</f>
        <v>#DIV/0!</v>
      </c>
      <c r="D4" s="59" t="e">
        <f t="shared" si="0"/>
        <v>#DIV/0!</v>
      </c>
      <c r="E4" s="59" t="e">
        <f t="shared" si="0"/>
        <v>#DIV/0!</v>
      </c>
      <c r="F4" s="59" t="e">
        <f t="shared" si="0"/>
        <v>#DIV/0!</v>
      </c>
      <c r="G4" s="59" t="e">
        <f t="shared" si="0"/>
        <v>#DIV/0!</v>
      </c>
      <c r="H4" s="59" t="e">
        <f t="shared" si="0"/>
        <v>#DIV/0!</v>
      </c>
      <c r="I4" s="59" t="e">
        <f t="shared" si="0"/>
        <v>#DIV/0!</v>
      </c>
      <c r="J4" s="59" t="e">
        <f t="shared" si="0"/>
        <v>#DIV/0!</v>
      </c>
      <c r="K4" s="59" t="e">
        <f t="shared" si="0"/>
        <v>#DIV/0!</v>
      </c>
      <c r="L4" s="59" t="e">
        <f t="shared" si="0"/>
        <v>#DIV/0!</v>
      </c>
      <c r="M4" s="59" t="e">
        <f t="shared" si="0"/>
        <v>#DIV/0!</v>
      </c>
      <c r="N4" s="59">
        <f>B4</f>
        <v>0</v>
      </c>
      <c r="O4" s="7"/>
    </row>
    <row r="5" spans="1:15" ht="11.25">
      <c r="A5" s="7" t="s">
        <v>11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7"/>
    </row>
    <row r="6" spans="1:15" ht="11.25">
      <c r="A6" s="9" t="s">
        <v>418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7"/>
    </row>
    <row r="7" spans="1:15" ht="11.25">
      <c r="A7" s="7" t="s">
        <v>419</v>
      </c>
      <c r="B7" s="60">
        <f>'Прог.Выр.'!B157</f>
        <v>0</v>
      </c>
      <c r="C7" s="60">
        <f>'Прог.Выр.'!C157</f>
        <v>0</v>
      </c>
      <c r="D7" s="60">
        <f>'Прог.Выр.'!D157</f>
        <v>0</v>
      </c>
      <c r="E7" s="60">
        <f>'Прог.Выр.'!E157</f>
        <v>0</v>
      </c>
      <c r="F7" s="60">
        <f>'Прог.Выр.'!F157</f>
        <v>0</v>
      </c>
      <c r="G7" s="60">
        <f>'Прог.Выр.'!G157</f>
        <v>0</v>
      </c>
      <c r="H7" s="60">
        <f>'Прог.Выр.'!H157</f>
        <v>0</v>
      </c>
      <c r="I7" s="60">
        <f>'Прог.Выр.'!I157</f>
        <v>0</v>
      </c>
      <c r="J7" s="60">
        <f>'Прог.Выр.'!J157</f>
        <v>0</v>
      </c>
      <c r="K7" s="60">
        <f>'Прог.Выр.'!K157</f>
        <v>0</v>
      </c>
      <c r="L7" s="60">
        <f>'Прог.Выр.'!L157</f>
        <v>0</v>
      </c>
      <c r="M7" s="60">
        <f>'Прог.Выр.'!M157</f>
        <v>0</v>
      </c>
      <c r="N7" s="60">
        <f>'Прог.Выр.'!N157</f>
        <v>0</v>
      </c>
      <c r="O7" s="7"/>
    </row>
    <row r="8" spans="1:15" ht="10.5" customHeight="1">
      <c r="A8" s="7" t="s">
        <v>420</v>
      </c>
      <c r="B8" s="11">
        <f>B4+B7</f>
        <v>0</v>
      </c>
      <c r="C8" s="11" t="e">
        <f aca="true" t="shared" si="1" ref="C8:L8">C4+C7</f>
        <v>#DIV/0!</v>
      </c>
      <c r="D8" s="11" t="e">
        <f t="shared" si="1"/>
        <v>#DIV/0!</v>
      </c>
      <c r="E8" s="11" t="e">
        <f t="shared" si="1"/>
        <v>#DIV/0!</v>
      </c>
      <c r="F8" s="11" t="e">
        <f t="shared" si="1"/>
        <v>#DIV/0!</v>
      </c>
      <c r="G8" s="11" t="e">
        <f t="shared" si="1"/>
        <v>#DIV/0!</v>
      </c>
      <c r="H8" s="11" t="e">
        <f t="shared" si="1"/>
        <v>#DIV/0!</v>
      </c>
      <c r="I8" s="11" t="e">
        <f t="shared" si="1"/>
        <v>#DIV/0!</v>
      </c>
      <c r="J8" s="11" t="e">
        <f t="shared" si="1"/>
        <v>#DIV/0!</v>
      </c>
      <c r="K8" s="11" t="e">
        <f t="shared" si="1"/>
        <v>#DIV/0!</v>
      </c>
      <c r="L8" s="11" t="e">
        <f t="shared" si="1"/>
        <v>#DIV/0!</v>
      </c>
      <c r="M8" s="11" t="e">
        <f>M4+M7</f>
        <v>#DIV/0!</v>
      </c>
      <c r="N8" s="11">
        <f>N7+N4</f>
        <v>0</v>
      </c>
      <c r="O8" s="7"/>
    </row>
    <row r="9" spans="1:15" ht="12" customHeight="1">
      <c r="A9" s="7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7"/>
    </row>
    <row r="10" spans="1:15" ht="10.5" customHeight="1">
      <c r="A10" s="9" t="s">
        <v>421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7"/>
    </row>
    <row r="11" spans="1:15" ht="11.25">
      <c r="A11" s="7" t="s">
        <v>422</v>
      </c>
      <c r="B11" s="60">
        <f>'Пл.Пот.Мат.'!B180</f>
        <v>0</v>
      </c>
      <c r="C11" s="60">
        <f>'Пл.Пот.Мат.'!C180</f>
        <v>0</v>
      </c>
      <c r="D11" s="60">
        <f>'Пл.Пот.Мат.'!D180</f>
        <v>0</v>
      </c>
      <c r="E11" s="60">
        <f>'Пл.Пот.Мат.'!E180</f>
        <v>0</v>
      </c>
      <c r="F11" s="60">
        <f>'Пл.Пот.Мат.'!F180</f>
        <v>0</v>
      </c>
      <c r="G11" s="60">
        <f>'Пл.Пот.Мат.'!G180</f>
        <v>0</v>
      </c>
      <c r="H11" s="60">
        <f>'Пл.Пот.Мат.'!H180</f>
        <v>0</v>
      </c>
      <c r="I11" s="60">
        <f>'Пл.Пот.Мат.'!I180</f>
        <v>0</v>
      </c>
      <c r="J11" s="60">
        <f>'Пл.Пот.Мат.'!J180</f>
        <v>0</v>
      </c>
      <c r="K11" s="60">
        <f>'Пл.Пот.Мат.'!K180</f>
        <v>0</v>
      </c>
      <c r="L11" s="60">
        <f>'Пл.Пот.Мат.'!L180</f>
        <v>0</v>
      </c>
      <c r="M11" s="60">
        <f>'Пл.Пот.Мат.'!M180</f>
        <v>0</v>
      </c>
      <c r="N11" s="60">
        <f>'Пл.Пот.Мат.'!N180</f>
        <v>0</v>
      </c>
      <c r="O11" s="7"/>
    </row>
    <row r="12" spans="1:15" ht="11.25">
      <c r="A12" s="7" t="s">
        <v>423</v>
      </c>
      <c r="B12" s="37">
        <f>'Исх. Бал.'!B35</f>
        <v>0</v>
      </c>
      <c r="C12" s="60">
        <f>'Пл.Опл.Пер.'!B76</f>
        <v>0</v>
      </c>
      <c r="D12" s="60">
        <f>'Пл.Опл.Пер.'!C76</f>
        <v>0</v>
      </c>
      <c r="E12" s="60">
        <f>'Пл.Опл.Пер.'!D76</f>
        <v>0</v>
      </c>
      <c r="F12" s="60">
        <f>'Пл.Опл.Пер.'!E76</f>
        <v>0</v>
      </c>
      <c r="G12" s="60">
        <f>'Пл.Опл.Пер.'!F76</f>
        <v>0</v>
      </c>
      <c r="H12" s="60">
        <f>'Пл.Опл.Пер.'!G76</f>
        <v>0</v>
      </c>
      <c r="I12" s="60">
        <f>'Пл.Опл.Пер.'!H76</f>
        <v>0</v>
      </c>
      <c r="J12" s="60">
        <f>'Пл.Опл.Пер.'!I76</f>
        <v>0</v>
      </c>
      <c r="K12" s="60">
        <f>'Пл.Опл.Пер.'!J76</f>
        <v>0</v>
      </c>
      <c r="L12" s="60">
        <f>'Пл.Опл.Пер.'!K76</f>
        <v>0</v>
      </c>
      <c r="M12" s="60">
        <f>'Пл.Опл.Пер.'!L76</f>
        <v>0</v>
      </c>
      <c r="N12" s="60">
        <f>SUM(B12:M12)</f>
        <v>0</v>
      </c>
      <c r="O12" s="7"/>
    </row>
    <row r="13" spans="1:15" ht="11.25">
      <c r="A13" s="7" t="s">
        <v>424</v>
      </c>
      <c r="B13" s="60" t="e">
        <f>'Бюд.Нак.Зат.'!B53</f>
        <v>#DIV/0!</v>
      </c>
      <c r="C13" s="60" t="e">
        <f>'Бюд.Нак.Зат.'!C53</f>
        <v>#DIV/0!</v>
      </c>
      <c r="D13" s="60" t="e">
        <f>'Бюд.Нак.Зат.'!D53</f>
        <v>#DIV/0!</v>
      </c>
      <c r="E13" s="60" t="e">
        <f>'Бюд.Нак.Зат.'!E53</f>
        <v>#DIV/0!</v>
      </c>
      <c r="F13" s="60" t="e">
        <f>'Бюд.Нак.Зат.'!F53</f>
        <v>#DIV/0!</v>
      </c>
      <c r="G13" s="60" t="e">
        <f>'Бюд.Нак.Зат.'!G53</f>
        <v>#DIV/0!</v>
      </c>
      <c r="H13" s="60" t="e">
        <f>'Бюд.Нак.Зат.'!H53</f>
        <v>#DIV/0!</v>
      </c>
      <c r="I13" s="60" t="e">
        <f>'Бюд.Нак.Зат.'!I53</f>
        <v>#DIV/0!</v>
      </c>
      <c r="J13" s="60" t="e">
        <f>'Бюд.Нак.Зат.'!J53</f>
        <v>#DIV/0!</v>
      </c>
      <c r="K13" s="60" t="e">
        <f>'Бюд.Нак.Зат.'!K53</f>
        <v>#DIV/0!</v>
      </c>
      <c r="L13" s="60" t="e">
        <f>'Бюд.Нак.Зат.'!L53</f>
        <v>#DIV/0!</v>
      </c>
      <c r="M13" s="60" t="e">
        <f>'Бюд.Нак.Зат.'!M53</f>
        <v>#DIV/0!</v>
      </c>
      <c r="N13" s="60" t="e">
        <f>'Бюд.Нак.Зат.'!N53</f>
        <v>#DIV/0!</v>
      </c>
      <c r="O13" s="7"/>
    </row>
    <row r="14" spans="1:15" ht="11.25">
      <c r="A14" s="7" t="s">
        <v>425</v>
      </c>
      <c r="B14" s="60">
        <f>'Зат.Реал.&amp;Упр.'!B53</f>
        <v>0</v>
      </c>
      <c r="C14" s="60">
        <f>'Зат.Реал.&amp;Упр.'!C53</f>
        <v>0</v>
      </c>
      <c r="D14" s="60">
        <f>'Зат.Реал.&amp;Упр.'!D53</f>
        <v>0</v>
      </c>
      <c r="E14" s="60">
        <f>'Зат.Реал.&amp;Упр.'!E53</f>
        <v>0</v>
      </c>
      <c r="F14" s="60">
        <f>'Зат.Реал.&amp;Упр.'!F53</f>
        <v>0</v>
      </c>
      <c r="G14" s="60">
        <f>'Зат.Реал.&amp;Упр.'!G53</f>
        <v>0</v>
      </c>
      <c r="H14" s="60">
        <f>'Зат.Реал.&amp;Упр.'!H53</f>
        <v>0</v>
      </c>
      <c r="I14" s="60">
        <f>'Зат.Реал.&amp;Упр.'!I53</f>
        <v>0</v>
      </c>
      <c r="J14" s="60">
        <f>'Зат.Реал.&amp;Упр.'!J53</f>
        <v>0</v>
      </c>
      <c r="K14" s="60">
        <f>'Зат.Реал.&amp;Упр.'!K53</f>
        <v>0</v>
      </c>
      <c r="L14" s="60">
        <f>'Зат.Реал.&amp;Упр.'!L53</f>
        <v>0</v>
      </c>
      <c r="M14" s="60">
        <f>'Зат.Реал.&amp;Упр.'!M53</f>
        <v>0</v>
      </c>
      <c r="N14" s="60">
        <f>'Зат.Реал.&amp;Упр.'!N53</f>
        <v>0</v>
      </c>
      <c r="O14" s="7"/>
    </row>
    <row r="15" spans="1:15" ht="11.25">
      <c r="A15" s="7" t="s">
        <v>426</v>
      </c>
      <c r="B15" s="37">
        <f>'Исх. Бал.'!B37</f>
        <v>0</v>
      </c>
      <c r="C15" s="60" t="e">
        <f>IF(НДС!B$11&gt;0,НДС!B$11,0)</f>
        <v>#DIV/0!</v>
      </c>
      <c r="D15" s="60" t="e">
        <f>IF(НДС!C$11&gt;0,НДС!C$11,0)</f>
        <v>#DIV/0!</v>
      </c>
      <c r="E15" s="60" t="e">
        <f>IF(НДС!D$11&gt;0,НДС!D$11,0)</f>
        <v>#DIV/0!</v>
      </c>
      <c r="F15" s="60" t="e">
        <f>IF(НДС!E$11&gt;0,НДС!E$11,0)</f>
        <v>#DIV/0!</v>
      </c>
      <c r="G15" s="60" t="e">
        <f>IF(НДС!F$11&gt;0,НДС!F$11,0)</f>
        <v>#DIV/0!</v>
      </c>
      <c r="H15" s="60" t="e">
        <f>IF(НДС!G$11&gt;0,НДС!G$11,0)</f>
        <v>#DIV/0!</v>
      </c>
      <c r="I15" s="60" t="e">
        <f>IF(НДС!H$11&gt;0,НДС!H$11,0)</f>
        <v>#DIV/0!</v>
      </c>
      <c r="J15" s="60" t="e">
        <f>IF(НДС!I$11&gt;0,НДС!I$11,0)</f>
        <v>#DIV/0!</v>
      </c>
      <c r="K15" s="60" t="e">
        <f>IF(НДС!J$11&gt;0,НДС!J$11,0)</f>
        <v>#DIV/0!</v>
      </c>
      <c r="L15" s="60" t="e">
        <f>IF(НДС!K$11&gt;0,НДС!K$11,0)</f>
        <v>#DIV/0!</v>
      </c>
      <c r="M15" s="60" t="e">
        <f>IF(НДС!L$11&gt;0,НДС!L$11,0)</f>
        <v>#DIV/0!</v>
      </c>
      <c r="N15" s="60" t="e">
        <f>IF(НДС!N11&gt;0,НДС!N11,0)</f>
        <v>#DIV/0!</v>
      </c>
      <c r="O15" s="7"/>
    </row>
    <row r="16" spans="1:15" ht="11.25">
      <c r="A16" s="7" t="s">
        <v>427</v>
      </c>
      <c r="B16" s="37">
        <f>'Исх. Бал.'!B38</f>
        <v>0</v>
      </c>
      <c r="C16" s="37"/>
      <c r="D16" s="37"/>
      <c r="E16" s="60">
        <f>'Прог.Приб.'!B19+'Прог.Приб.'!C19+'Прог.Приб.'!D19</f>
        <v>0</v>
      </c>
      <c r="F16" s="60"/>
      <c r="G16" s="60"/>
      <c r="H16" s="60">
        <f>'Прог.Приб.'!E19+'Прог.Приб.'!F19+'Прог.Приб.'!G19</f>
        <v>0</v>
      </c>
      <c r="I16" s="60"/>
      <c r="J16" s="60"/>
      <c r="K16" s="60">
        <f>'Прог.Приб.'!H19+'Прог.Приб.'!I19+'Прог.Приб.'!J19</f>
        <v>0</v>
      </c>
      <c r="L16" s="60"/>
      <c r="M16" s="60"/>
      <c r="N16" s="60">
        <f>SUM(B16:M16)</f>
        <v>0</v>
      </c>
      <c r="O16" s="7"/>
    </row>
    <row r="17" spans="1:15" ht="11.25">
      <c r="A17" s="7" t="s">
        <v>428</v>
      </c>
      <c r="B17" s="60">
        <f>Налоги!B11</f>
        <v>0</v>
      </c>
      <c r="C17" s="60">
        <f>Налоги!C11</f>
        <v>0</v>
      </c>
      <c r="D17" s="60">
        <f>Налоги!D11</f>
        <v>0</v>
      </c>
      <c r="E17" s="60">
        <f>Налоги!E11</f>
        <v>0</v>
      </c>
      <c r="F17" s="60">
        <f>Налоги!F11</f>
        <v>0</v>
      </c>
      <c r="G17" s="60">
        <f>Налоги!G11</f>
        <v>0</v>
      </c>
      <c r="H17" s="60">
        <f>Налоги!H11</f>
        <v>0</v>
      </c>
      <c r="I17" s="60">
        <f>Налоги!I11</f>
        <v>0</v>
      </c>
      <c r="J17" s="60">
        <f>Налоги!J11</f>
        <v>0</v>
      </c>
      <c r="K17" s="60">
        <f>Налоги!K11</f>
        <v>0</v>
      </c>
      <c r="L17" s="60">
        <f>Налоги!L11</f>
        <v>0</v>
      </c>
      <c r="M17" s="60">
        <f>Налоги!M11</f>
        <v>0</v>
      </c>
      <c r="N17" s="60">
        <f>Налоги!N11</f>
        <v>0</v>
      </c>
      <c r="O17" s="7"/>
    </row>
    <row r="18" spans="1:15" ht="11.25">
      <c r="A18" s="7" t="s">
        <v>429</v>
      </c>
      <c r="B18" s="60">
        <f>'Управ.&amp;Фин.'!B49*(1+'Управ.&amp;Фин.'!$B$38)</f>
        <v>0</v>
      </c>
      <c r="C18" s="60">
        <f>'Управ.&amp;Фин.'!C49*(1+'Управ.&amp;Фин.'!$B$38)</f>
        <v>0</v>
      </c>
      <c r="D18" s="60">
        <f>'Управ.&amp;Фин.'!D49*(1+'Управ.&amp;Фин.'!$B$38)</f>
        <v>0</v>
      </c>
      <c r="E18" s="60">
        <f>'Управ.&amp;Фин.'!E49*(1+'Управ.&amp;Фин.'!$B$38)</f>
        <v>0</v>
      </c>
      <c r="F18" s="60">
        <f>'Управ.&amp;Фин.'!F49*(1+'Управ.&amp;Фин.'!$B$38)</f>
        <v>0</v>
      </c>
      <c r="G18" s="60">
        <f>'Управ.&amp;Фин.'!G49*(1+'Управ.&amp;Фин.'!$B$38)</f>
        <v>0</v>
      </c>
      <c r="H18" s="60">
        <f>'Управ.&amp;Фин.'!H49*(1+'Управ.&amp;Фин.'!$B$38)</f>
        <v>0</v>
      </c>
      <c r="I18" s="60">
        <f>'Управ.&amp;Фин.'!I49*(1+'Управ.&amp;Фин.'!$B$38)</f>
        <v>0</v>
      </c>
      <c r="J18" s="60">
        <f>'Управ.&amp;Фин.'!J49*(1+'Управ.&amp;Фин.'!$B$38)</f>
        <v>0</v>
      </c>
      <c r="K18" s="60">
        <f>'Управ.&amp;Фин.'!K49*(1+'Управ.&amp;Фин.'!$B$38)</f>
        <v>0</v>
      </c>
      <c r="L18" s="60">
        <f>'Управ.&amp;Фин.'!L49*(1+'Управ.&amp;Фин.'!$B$38)</f>
        <v>0</v>
      </c>
      <c r="M18" s="60">
        <f>'Управ.&amp;Фин.'!M49*(1+'Управ.&amp;Фин.'!$B$38)</f>
        <v>0</v>
      </c>
      <c r="N18" s="60">
        <f>SUM(B18:M18)</f>
        <v>0</v>
      </c>
      <c r="O18" s="7"/>
    </row>
    <row r="19" spans="1:15" ht="11.25">
      <c r="A19" s="7" t="s">
        <v>430</v>
      </c>
      <c r="B19" s="60">
        <f>'Управ.&amp;Фин.'!B53</f>
        <v>0</v>
      </c>
      <c r="C19" s="60">
        <f>'Управ.&amp;Фин.'!C53</f>
        <v>0</v>
      </c>
      <c r="D19" s="60">
        <f>'Управ.&amp;Фин.'!D53</f>
        <v>0</v>
      </c>
      <c r="E19" s="60">
        <f>'Управ.&amp;Фин.'!E53</f>
        <v>0</v>
      </c>
      <c r="F19" s="60">
        <f>'Управ.&amp;Фин.'!F53</f>
        <v>0</v>
      </c>
      <c r="G19" s="60">
        <f>'Управ.&amp;Фин.'!G53</f>
        <v>0</v>
      </c>
      <c r="H19" s="60">
        <f>'Управ.&amp;Фин.'!H53</f>
        <v>0</v>
      </c>
      <c r="I19" s="60">
        <f>'Управ.&amp;Фин.'!I53</f>
        <v>0</v>
      </c>
      <c r="J19" s="60">
        <f>'Управ.&amp;Фин.'!J53</f>
        <v>0</v>
      </c>
      <c r="K19" s="60">
        <f>'Управ.&amp;Фин.'!K53</f>
        <v>0</v>
      </c>
      <c r="L19" s="60">
        <f>'Управ.&amp;Фин.'!L53</f>
        <v>0</v>
      </c>
      <c r="M19" s="60">
        <f>'Управ.&amp;Фин.'!M53</f>
        <v>0</v>
      </c>
      <c r="N19" s="60">
        <f>SUM(B19:M19)</f>
        <v>0</v>
      </c>
      <c r="O19" s="7"/>
    </row>
    <row r="20" spans="1:15" ht="11.25">
      <c r="A20" s="10" t="s">
        <v>243</v>
      </c>
      <c r="B20" s="60" t="e">
        <f>SUM(B11:B19)</f>
        <v>#DIV/0!</v>
      </c>
      <c r="C20" s="60" t="e">
        <f aca="true" t="shared" si="2" ref="C20:L20">SUM(C11:C19)</f>
        <v>#DIV/0!</v>
      </c>
      <c r="D20" s="60" t="e">
        <f t="shared" si="2"/>
        <v>#DIV/0!</v>
      </c>
      <c r="E20" s="60" t="e">
        <f t="shared" si="2"/>
        <v>#DIV/0!</v>
      </c>
      <c r="F20" s="60" t="e">
        <f t="shared" si="2"/>
        <v>#DIV/0!</v>
      </c>
      <c r="G20" s="60" t="e">
        <f t="shared" si="2"/>
        <v>#DIV/0!</v>
      </c>
      <c r="H20" s="60" t="e">
        <f t="shared" si="2"/>
        <v>#DIV/0!</v>
      </c>
      <c r="I20" s="60" t="e">
        <f t="shared" si="2"/>
        <v>#DIV/0!</v>
      </c>
      <c r="J20" s="60" t="e">
        <f t="shared" si="2"/>
        <v>#DIV/0!</v>
      </c>
      <c r="K20" s="60" t="e">
        <f t="shared" si="2"/>
        <v>#DIV/0!</v>
      </c>
      <c r="L20" s="60" t="e">
        <f t="shared" si="2"/>
        <v>#DIV/0!</v>
      </c>
      <c r="M20" s="60" t="e">
        <f>SUM(M11:M19)</f>
        <v>#DIV/0!</v>
      </c>
      <c r="N20" s="60" t="e">
        <f>SUM(N11:N19)</f>
        <v>#DIV/0!</v>
      </c>
      <c r="O20" s="7"/>
    </row>
    <row r="21" spans="1:15" ht="11.25">
      <c r="A21" s="7" t="s">
        <v>11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7"/>
    </row>
    <row r="22" spans="1:15" ht="11.25">
      <c r="A22" s="9" t="s">
        <v>431</v>
      </c>
      <c r="B22" s="60" t="e">
        <f>B8-B20</f>
        <v>#DIV/0!</v>
      </c>
      <c r="C22" s="60" t="e">
        <f aca="true" t="shared" si="3" ref="C22:L22">C8-C20</f>
        <v>#DIV/0!</v>
      </c>
      <c r="D22" s="60" t="e">
        <f t="shared" si="3"/>
        <v>#DIV/0!</v>
      </c>
      <c r="E22" s="60" t="e">
        <f t="shared" si="3"/>
        <v>#DIV/0!</v>
      </c>
      <c r="F22" s="60" t="e">
        <f t="shared" si="3"/>
        <v>#DIV/0!</v>
      </c>
      <c r="G22" s="60" t="e">
        <f t="shared" si="3"/>
        <v>#DIV/0!</v>
      </c>
      <c r="H22" s="60" t="e">
        <f t="shared" si="3"/>
        <v>#DIV/0!</v>
      </c>
      <c r="I22" s="60" t="e">
        <f t="shared" si="3"/>
        <v>#DIV/0!</v>
      </c>
      <c r="J22" s="60" t="e">
        <f t="shared" si="3"/>
        <v>#DIV/0!</v>
      </c>
      <c r="K22" s="60" t="e">
        <f t="shared" si="3"/>
        <v>#DIV/0!</v>
      </c>
      <c r="L22" s="60" t="e">
        <f t="shared" si="3"/>
        <v>#DIV/0!</v>
      </c>
      <c r="M22" s="60" t="e">
        <f>M8-M20</f>
        <v>#DIV/0!</v>
      </c>
      <c r="N22" s="60" t="e">
        <f>N8-N20</f>
        <v>#DIV/0!</v>
      </c>
      <c r="O22" s="7"/>
    </row>
    <row r="23" spans="1:15" ht="11.25">
      <c r="A23" s="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7"/>
    </row>
    <row r="24" spans="1:15" ht="12" thickBot="1">
      <c r="A24" s="167" t="s">
        <v>446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7"/>
    </row>
    <row r="25" spans="1:15" ht="12" thickBot="1">
      <c r="A25" s="7" t="s">
        <v>432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60">
        <f>SUM(B25:M25)</f>
        <v>0</v>
      </c>
      <c r="O25" s="7"/>
    </row>
    <row r="26" spans="1:15" ht="12" thickBot="1">
      <c r="A26" s="7" t="s">
        <v>433</v>
      </c>
      <c r="B26" s="163"/>
      <c r="C26" s="163">
        <v>0</v>
      </c>
      <c r="D26" s="163"/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60">
        <f>SUM(B26:M26)</f>
        <v>0</v>
      </c>
      <c r="O26" s="7"/>
    </row>
    <row r="27" spans="1:15" ht="12" thickBot="1">
      <c r="A27" s="7" t="s">
        <v>441</v>
      </c>
      <c r="B27" s="165">
        <f>-B28*$B$38/12</f>
        <v>0</v>
      </c>
      <c r="C27" s="165">
        <f aca="true" t="shared" si="4" ref="C27:M27">-C28*$B$38/12</f>
        <v>0</v>
      </c>
      <c r="D27" s="165">
        <f t="shared" si="4"/>
        <v>0</v>
      </c>
      <c r="E27" s="165">
        <f t="shared" si="4"/>
        <v>0</v>
      </c>
      <c r="F27" s="165">
        <f t="shared" si="4"/>
        <v>0</v>
      </c>
      <c r="G27" s="165">
        <f t="shared" si="4"/>
        <v>0</v>
      </c>
      <c r="H27" s="165">
        <f t="shared" si="4"/>
        <v>0</v>
      </c>
      <c r="I27" s="165">
        <f t="shared" si="4"/>
        <v>0</v>
      </c>
      <c r="J27" s="165">
        <f t="shared" si="4"/>
        <v>0</v>
      </c>
      <c r="K27" s="165">
        <f t="shared" si="4"/>
        <v>0</v>
      </c>
      <c r="L27" s="165">
        <f t="shared" si="4"/>
        <v>0</v>
      </c>
      <c r="M27" s="165">
        <f t="shared" si="4"/>
        <v>0</v>
      </c>
      <c r="N27" s="60">
        <f>SUM(B27:M27)</f>
        <v>0</v>
      </c>
      <c r="O27" s="7"/>
    </row>
    <row r="28" spans="1:15" ht="12" thickBot="1">
      <c r="A28" s="7" t="s">
        <v>443</v>
      </c>
      <c r="B28" s="165">
        <f>B25+B26</f>
        <v>0</v>
      </c>
      <c r="C28" s="165">
        <f>B28+C25+C26</f>
        <v>0</v>
      </c>
      <c r="D28" s="165">
        <f aca="true" t="shared" si="5" ref="D28:M28">C28+D25+D26</f>
        <v>0</v>
      </c>
      <c r="E28" s="165">
        <f t="shared" si="5"/>
        <v>0</v>
      </c>
      <c r="F28" s="165">
        <f t="shared" si="5"/>
        <v>0</v>
      </c>
      <c r="G28" s="165">
        <f t="shared" si="5"/>
        <v>0</v>
      </c>
      <c r="H28" s="165">
        <f t="shared" si="5"/>
        <v>0</v>
      </c>
      <c r="I28" s="165">
        <f t="shared" si="5"/>
        <v>0</v>
      </c>
      <c r="J28" s="165">
        <f t="shared" si="5"/>
        <v>0</v>
      </c>
      <c r="K28" s="165">
        <f t="shared" si="5"/>
        <v>0</v>
      </c>
      <c r="L28" s="165">
        <f t="shared" si="5"/>
        <v>0</v>
      </c>
      <c r="M28" s="165">
        <f t="shared" si="5"/>
        <v>0</v>
      </c>
      <c r="N28" s="60"/>
      <c r="O28" s="7"/>
    </row>
    <row r="29" spans="1:15" ht="12" thickBot="1">
      <c r="A29" s="7" t="s">
        <v>442</v>
      </c>
      <c r="B29" s="166">
        <v>0</v>
      </c>
      <c r="C29" s="166">
        <v>0</v>
      </c>
      <c r="D29" s="166"/>
      <c r="E29" s="166">
        <v>0</v>
      </c>
      <c r="F29" s="166"/>
      <c r="G29" s="166"/>
      <c r="H29" s="166"/>
      <c r="I29" s="166"/>
      <c r="J29" s="166"/>
      <c r="K29" s="166"/>
      <c r="L29" s="166"/>
      <c r="M29" s="166"/>
      <c r="N29" s="60">
        <f>SUM(B29:M29)</f>
        <v>0</v>
      </c>
      <c r="O29" s="7"/>
    </row>
    <row r="30" spans="1:15" ht="12" thickBot="1">
      <c r="A30" s="7" t="s">
        <v>445</v>
      </c>
      <c r="B30" s="165">
        <f>-B31*'Управ.&amp;Фин.'!$B$34/12</f>
        <v>0</v>
      </c>
      <c r="C30" s="165">
        <f>-C31*'Управ.&amp;Фин.'!$B$34/12</f>
        <v>0</v>
      </c>
      <c r="D30" s="165">
        <f>-D31*'Управ.&amp;Фин.'!$B$34/12</f>
        <v>0</v>
      </c>
      <c r="E30" s="165">
        <f>-E31*'Управ.&amp;Фин.'!$B$34/12</f>
        <v>0</v>
      </c>
      <c r="F30" s="165">
        <f>-F31*'Управ.&amp;Фин.'!$B$34/12</f>
        <v>0</v>
      </c>
      <c r="G30" s="165">
        <f>-G31*'Управ.&amp;Фин.'!$B$34/12</f>
        <v>0</v>
      </c>
      <c r="H30" s="165">
        <f>-H31*'Управ.&amp;Фин.'!$B$34/12</f>
        <v>0</v>
      </c>
      <c r="I30" s="165">
        <f>-I31*'Управ.&amp;Фин.'!$B$34/12</f>
        <v>0</v>
      </c>
      <c r="J30" s="165">
        <f>-J31*'Управ.&amp;Фин.'!$B$34/12</f>
        <v>0</v>
      </c>
      <c r="K30" s="165">
        <f>-K31*'Управ.&amp;Фин.'!$B$34/12</f>
        <v>0</v>
      </c>
      <c r="L30" s="165">
        <f>-L31*'Управ.&amp;Фин.'!$B$34/12</f>
        <v>0</v>
      </c>
      <c r="M30" s="165">
        <f>-M31*'Управ.&amp;Фин.'!$B$34/12</f>
        <v>0</v>
      </c>
      <c r="N30" s="60">
        <f>SUM(B30:M30)</f>
        <v>0</v>
      </c>
      <c r="O30" s="7"/>
    </row>
    <row r="31" spans="1:15" ht="12" thickBot="1">
      <c r="A31" s="7" t="s">
        <v>444</v>
      </c>
      <c r="B31" s="165">
        <f>'Исх. Бал.'!B46+'Бюд.Ден.Ср.'!B29</f>
        <v>0</v>
      </c>
      <c r="C31" s="165">
        <f>B31+C29</f>
        <v>0</v>
      </c>
      <c r="D31" s="165">
        <f aca="true" t="shared" si="6" ref="D31:M31">C31+D29</f>
        <v>0</v>
      </c>
      <c r="E31" s="165">
        <f t="shared" si="6"/>
        <v>0</v>
      </c>
      <c r="F31" s="165">
        <f t="shared" si="6"/>
        <v>0</v>
      </c>
      <c r="G31" s="165">
        <f t="shared" si="6"/>
        <v>0</v>
      </c>
      <c r="H31" s="165">
        <f t="shared" si="6"/>
        <v>0</v>
      </c>
      <c r="I31" s="165">
        <f t="shared" si="6"/>
        <v>0</v>
      </c>
      <c r="J31" s="165">
        <f t="shared" si="6"/>
        <v>0</v>
      </c>
      <c r="K31" s="165">
        <f t="shared" si="6"/>
        <v>0</v>
      </c>
      <c r="L31" s="165">
        <f t="shared" si="6"/>
        <v>0</v>
      </c>
      <c r="M31" s="165">
        <f t="shared" si="6"/>
        <v>0</v>
      </c>
      <c r="N31" s="60"/>
      <c r="O31" s="7"/>
    </row>
    <row r="32" spans="1:15" ht="11.25">
      <c r="A32" s="10" t="s">
        <v>376</v>
      </c>
      <c r="B32" s="60">
        <f>B25+B26+B27+B29+B30</f>
        <v>0</v>
      </c>
      <c r="C32" s="60">
        <f aca="true" t="shared" si="7" ref="C32:N32">C25+C26+C27+C29+C30</f>
        <v>0</v>
      </c>
      <c r="D32" s="60">
        <f t="shared" si="7"/>
        <v>0</v>
      </c>
      <c r="E32" s="60">
        <f t="shared" si="7"/>
        <v>0</v>
      </c>
      <c r="F32" s="60">
        <f t="shared" si="7"/>
        <v>0</v>
      </c>
      <c r="G32" s="60">
        <f t="shared" si="7"/>
        <v>0</v>
      </c>
      <c r="H32" s="60">
        <f t="shared" si="7"/>
        <v>0</v>
      </c>
      <c r="I32" s="60">
        <f t="shared" si="7"/>
        <v>0</v>
      </c>
      <c r="J32" s="60">
        <f t="shared" si="7"/>
        <v>0</v>
      </c>
      <c r="K32" s="60">
        <f t="shared" si="7"/>
        <v>0</v>
      </c>
      <c r="L32" s="60">
        <f t="shared" si="7"/>
        <v>0</v>
      </c>
      <c r="M32" s="60">
        <f t="shared" si="7"/>
        <v>0</v>
      </c>
      <c r="N32" s="60">
        <f t="shared" si="7"/>
        <v>0</v>
      </c>
      <c r="O32" s="7"/>
    </row>
    <row r="33" spans="1:15" ht="11.25">
      <c r="A33" s="7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7"/>
    </row>
    <row r="34" spans="1:15" ht="11.25">
      <c r="A34" s="7" t="s">
        <v>434</v>
      </c>
      <c r="B34" s="60" t="e">
        <f aca="true" t="shared" si="8" ref="B34:M34">B22+B32</f>
        <v>#DIV/0!</v>
      </c>
      <c r="C34" s="60" t="e">
        <f t="shared" si="8"/>
        <v>#DIV/0!</v>
      </c>
      <c r="D34" s="60" t="e">
        <f t="shared" si="8"/>
        <v>#DIV/0!</v>
      </c>
      <c r="E34" s="60" t="e">
        <f t="shared" si="8"/>
        <v>#DIV/0!</v>
      </c>
      <c r="F34" s="60" t="e">
        <f t="shared" si="8"/>
        <v>#DIV/0!</v>
      </c>
      <c r="G34" s="60" t="e">
        <f t="shared" si="8"/>
        <v>#DIV/0!</v>
      </c>
      <c r="H34" s="60" t="e">
        <f t="shared" si="8"/>
        <v>#DIV/0!</v>
      </c>
      <c r="I34" s="60" t="e">
        <f t="shared" si="8"/>
        <v>#DIV/0!</v>
      </c>
      <c r="J34" s="60" t="e">
        <f t="shared" si="8"/>
        <v>#DIV/0!</v>
      </c>
      <c r="K34" s="60" t="e">
        <f t="shared" si="8"/>
        <v>#DIV/0!</v>
      </c>
      <c r="L34" s="60" t="e">
        <f t="shared" si="8"/>
        <v>#DIV/0!</v>
      </c>
      <c r="M34" s="60" t="e">
        <f t="shared" si="8"/>
        <v>#DIV/0!</v>
      </c>
      <c r="N34" s="60" t="e">
        <f>M34</f>
        <v>#DIV/0!</v>
      </c>
      <c r="O34" s="7"/>
    </row>
    <row r="35" spans="1:15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1.25">
      <c r="A36" s="168" t="s">
        <v>449</v>
      </c>
      <c r="B36" s="168">
        <f>MAX(B25,B28+C25,C28+D25,D28+E25,E28+F25,F28+G25,G28+H25,H28+I25,I28+J25,J28+K25,K28+L25,L28+M25)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4" ht="11.25">
      <c r="A37" s="168" t="s">
        <v>448</v>
      </c>
      <c r="B37" s="169">
        <f>IF(B36&lt;=2000000,2000000,(IF(B36&lt;=3000000,3000000,4000000)))</f>
        <v>2000000</v>
      </c>
      <c r="N37" t="s">
        <v>435</v>
      </c>
    </row>
    <row r="38" spans="1:2" ht="11.25">
      <c r="A38" s="168" t="s">
        <v>447</v>
      </c>
      <c r="B38" s="170">
        <f>IF(B36&lt;=2000000,20/100,(IF(B36&lt;=3000000,24/100,28/100)))</f>
        <v>0.2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F53" sqref="F53"/>
    </sheetView>
  </sheetViews>
  <sheetFormatPr defaultColWidth="9.140625" defaultRowHeight="12" outlineLevelRow="1"/>
  <cols>
    <col min="1" max="1" width="31.421875" style="2" customWidth="1"/>
    <col min="2" max="2" width="12.8515625" style="2" customWidth="1"/>
    <col min="3" max="3" width="14.8515625" style="2" customWidth="1"/>
    <col min="4" max="16384" width="9.28125" style="2" customWidth="1"/>
  </cols>
  <sheetData>
    <row r="1" ht="11.25">
      <c r="A1" s="1" t="s">
        <v>436</v>
      </c>
    </row>
    <row r="3" spans="1:3" ht="11.25">
      <c r="A3" s="13" t="s">
        <v>1</v>
      </c>
      <c r="B3" s="2" t="s">
        <v>437</v>
      </c>
      <c r="C3" s="2" t="s">
        <v>438</v>
      </c>
    </row>
    <row r="4" ht="11.25">
      <c r="A4" s="4" t="s">
        <v>2</v>
      </c>
    </row>
    <row r="5" spans="1:3" ht="11.25">
      <c r="A5" s="2" t="s">
        <v>3</v>
      </c>
      <c r="B5" s="11">
        <f>'Исх. Бал.'!B5</f>
        <v>0</v>
      </c>
      <c r="C5" s="11" t="e">
        <f>'Бюд.Ден.Ср.'!N34</f>
        <v>#DIV/0!</v>
      </c>
    </row>
    <row r="6" spans="1:3" ht="11.25">
      <c r="A6" s="2" t="s">
        <v>5</v>
      </c>
      <c r="B6" s="11">
        <f>'Исх. Бал.'!B7</f>
        <v>0</v>
      </c>
      <c r="C6" s="11">
        <f>'Прог.Выр.'!O23+'Прог.Выр.'!O46+'Прог.Выр.'!O69+'Прог.Выр.'!O92+'Прог.Выр.'!O115+'Прог.Выр.'!O138</f>
        <v>0</v>
      </c>
    </row>
    <row r="7" spans="1:3" ht="11.25">
      <c r="A7" s="2" t="s">
        <v>4</v>
      </c>
      <c r="B7" s="11">
        <f>'Исх. Бал.'!B6</f>
        <v>0</v>
      </c>
      <c r="C7" s="11" t="e">
        <f>IF(НДС!M11&lt;0,-НДС!M11,0)</f>
        <v>#DIV/0!</v>
      </c>
    </row>
    <row r="8" spans="1:3" ht="11.25">
      <c r="A8" s="36" t="s">
        <v>6</v>
      </c>
      <c r="B8" s="11">
        <f>'Исх. Бал.'!B8</f>
        <v>0</v>
      </c>
      <c r="C8" s="11">
        <f>'Пл.Пот.Мат.'!M179/(1+'Управ.&amp;Фин.'!B38)</f>
        <v>0</v>
      </c>
    </row>
    <row r="9" spans="1:3" ht="11.25" hidden="1" outlineLevel="1">
      <c r="A9" s="2" t="s">
        <v>439</v>
      </c>
      <c r="B9" s="11">
        <f>'Исх. Бал.'!B9</f>
        <v>0</v>
      </c>
      <c r="C9" s="11">
        <f>'Пл.Пот.Мат.'!N8</f>
        <v>0</v>
      </c>
    </row>
    <row r="10" spans="1:3" ht="11.25" hidden="1" outlineLevel="1">
      <c r="A10" s="2" t="s">
        <v>8</v>
      </c>
      <c r="B10" s="11">
        <f>'Исх. Бал.'!B10</f>
        <v>0</v>
      </c>
      <c r="C10" s="11">
        <f>'Пл.Пот.Мат.'!N35</f>
        <v>0</v>
      </c>
    </row>
    <row r="11" spans="1:3" ht="11.25" hidden="1" outlineLevel="1">
      <c r="A11" s="2" t="s">
        <v>9</v>
      </c>
      <c r="B11" s="11">
        <f>'Исх. Бал.'!B11</f>
        <v>0</v>
      </c>
      <c r="C11" s="11">
        <f>'Пл.Пот.Мат.'!N62</f>
        <v>0</v>
      </c>
    </row>
    <row r="12" spans="1:3" ht="11.25" hidden="1" outlineLevel="1">
      <c r="A12" s="2" t="s">
        <v>10</v>
      </c>
      <c r="B12" s="11">
        <f>'Исх. Бал.'!B12</f>
        <v>0</v>
      </c>
      <c r="C12" s="11">
        <f>'Пл.Пот.Мат.'!N89</f>
        <v>0</v>
      </c>
    </row>
    <row r="13" spans="1:3" ht="11.25" hidden="1" outlineLevel="1">
      <c r="A13" s="2" t="s">
        <v>12</v>
      </c>
      <c r="B13" s="11">
        <f>'Исх. Бал.'!B13</f>
        <v>0</v>
      </c>
      <c r="C13" s="11">
        <f>'Пл.Пот.Мат.'!N116</f>
        <v>0</v>
      </c>
    </row>
    <row r="14" spans="1:3" ht="11.25" hidden="1" outlineLevel="1">
      <c r="A14" s="2" t="s">
        <v>13</v>
      </c>
      <c r="B14" s="11">
        <f>'Исх. Бал.'!B14</f>
        <v>0</v>
      </c>
      <c r="C14" s="11">
        <f>'Пл.Пот.Мат.'!N143</f>
        <v>0</v>
      </c>
    </row>
    <row r="15" spans="1:3" ht="11.25" collapsed="1">
      <c r="A15" s="36" t="s">
        <v>14</v>
      </c>
      <c r="B15" s="11">
        <f>'Исх. Бал.'!B15</f>
        <v>0</v>
      </c>
      <c r="C15" s="11">
        <f>SUM(C9:C14)</f>
        <v>0</v>
      </c>
    </row>
    <row r="16" spans="1:3" ht="11.25" hidden="1" outlineLevel="1">
      <c r="A16" s="41" t="s">
        <v>15</v>
      </c>
      <c r="B16" s="11">
        <f>'Исх. Бал.'!B16</f>
        <v>0</v>
      </c>
      <c r="C16" s="11">
        <f>'Бюд.Зап.Пр.'!D13</f>
        <v>0</v>
      </c>
    </row>
    <row r="17" spans="1:3" ht="11.25" hidden="1" outlineLevel="1">
      <c r="A17" s="36" t="s">
        <v>17</v>
      </c>
      <c r="B17" s="11">
        <f>'Исх. Бал.'!B17</f>
        <v>0</v>
      </c>
      <c r="C17" s="11">
        <f>'Бюд.Зап.Пр.'!D26</f>
        <v>0</v>
      </c>
    </row>
    <row r="18" spans="1:3" ht="11.25" hidden="1" outlineLevel="1">
      <c r="A18" s="36" t="s">
        <v>19</v>
      </c>
      <c r="B18" s="11">
        <f>'Исх. Бал.'!B18</f>
        <v>0</v>
      </c>
      <c r="C18" s="11">
        <f>'Бюд.Зап.Пр.'!D39</f>
        <v>0</v>
      </c>
    </row>
    <row r="19" spans="1:3" ht="11.25" hidden="1" outlineLevel="1">
      <c r="A19" s="36" t="s">
        <v>21</v>
      </c>
      <c r="B19" s="11">
        <f>'Исх. Бал.'!B19</f>
        <v>0</v>
      </c>
      <c r="C19" s="11">
        <f>'Бюд.Зап.Пр.'!D52</f>
        <v>0</v>
      </c>
    </row>
    <row r="20" spans="1:3" ht="11.25" hidden="1" outlineLevel="1">
      <c r="A20" s="36" t="s">
        <v>23</v>
      </c>
      <c r="B20" s="11">
        <f>'Исх. Бал.'!B20</f>
        <v>0</v>
      </c>
      <c r="C20" s="11">
        <f>'Бюд.Зап.Пр.'!D65</f>
        <v>0</v>
      </c>
    </row>
    <row r="21" spans="1:3" ht="11.25" hidden="1" outlineLevel="1">
      <c r="A21" s="36" t="s">
        <v>25</v>
      </c>
      <c r="B21" s="11">
        <f>'Исх. Бал.'!B21</f>
        <v>0</v>
      </c>
      <c r="C21" s="11">
        <f>'Бюд.Зап.Пр.'!D78</f>
        <v>0</v>
      </c>
    </row>
    <row r="22" spans="1:3" ht="11.25" collapsed="1">
      <c r="A22" s="2" t="s">
        <v>27</v>
      </c>
      <c r="B22" s="11">
        <f>'Исх. Бал.'!B22</f>
        <v>0</v>
      </c>
      <c r="C22" s="11">
        <f>SUM(C16:C21)</f>
        <v>0</v>
      </c>
    </row>
    <row r="23" spans="1:3" ht="11.25">
      <c r="A23" s="6" t="s">
        <v>28</v>
      </c>
      <c r="B23" s="11">
        <f>'Исх. Бал.'!B24</f>
        <v>0</v>
      </c>
      <c r="C23" s="11" t="e">
        <f>SUM(C5:C14)+C22</f>
        <v>#DIV/0!</v>
      </c>
    </row>
    <row r="24" spans="1:3" ht="11.25">
      <c r="A24" s="4" t="s">
        <v>29</v>
      </c>
      <c r="B24" s="11"/>
      <c r="C24" s="11"/>
    </row>
    <row r="25" spans="1:3" ht="11.25">
      <c r="A25" s="2" t="s">
        <v>30</v>
      </c>
      <c r="B25" s="11">
        <f>'Исх. Бал.'!B26</f>
        <v>0</v>
      </c>
      <c r="C25" s="11">
        <f>B25</f>
        <v>0</v>
      </c>
    </row>
    <row r="26" spans="1:3" ht="11.25">
      <c r="A26" s="2" t="s">
        <v>31</v>
      </c>
      <c r="B26" s="11">
        <f>'Исх. Бал.'!B27</f>
        <v>0</v>
      </c>
      <c r="C26" s="11">
        <f>'Бюд.Ден.Ср.'!N18/(1+'Управ.&amp;Фин.'!B38)+B26</f>
        <v>0</v>
      </c>
    </row>
    <row r="27" spans="1:3" ht="11.25">
      <c r="A27" s="2" t="s">
        <v>32</v>
      </c>
      <c r="B27" s="11">
        <f>'Исх. Бал.'!B28</f>
        <v>0</v>
      </c>
      <c r="C27" s="11">
        <f>B27-'Бюд.Нак.Зат.'!N52</f>
        <v>0</v>
      </c>
    </row>
    <row r="28" spans="1:3" ht="11.25">
      <c r="A28" s="2" t="s">
        <v>33</v>
      </c>
      <c r="B28" s="11">
        <f>'Исх. Бал.'!B29</f>
        <v>0</v>
      </c>
      <c r="C28" s="11">
        <f>C26+C27</f>
        <v>0</v>
      </c>
    </row>
    <row r="29" spans="1:3" ht="11.25">
      <c r="A29" s="15" t="s">
        <v>34</v>
      </c>
      <c r="B29" s="49">
        <f>B23+B25+B28</f>
        <v>0</v>
      </c>
      <c r="C29" s="49" t="e">
        <f>C23+C25+C28</f>
        <v>#DIV/0!</v>
      </c>
    </row>
    <row r="30" spans="2:3" ht="11.25">
      <c r="B30" s="11"/>
      <c r="C30" s="11"/>
    </row>
    <row r="31" spans="1:3" ht="11.25">
      <c r="A31" s="4" t="s">
        <v>35</v>
      </c>
      <c r="B31" s="11"/>
      <c r="C31" s="11"/>
    </row>
    <row r="32" spans="1:3" ht="11.25">
      <c r="A32" s="2" t="s">
        <v>440</v>
      </c>
      <c r="B32" s="11"/>
      <c r="C32" s="11"/>
    </row>
    <row r="33" spans="1:3" ht="11.25">
      <c r="A33" s="36" t="s">
        <v>36</v>
      </c>
      <c r="B33" s="11">
        <f>'Исх. Бал.'!B33</f>
        <v>0</v>
      </c>
      <c r="C33" s="11">
        <f>'Прог.Выр.'!M156/(1+'Управ.&amp;Фин.'!B38)</f>
        <v>0</v>
      </c>
    </row>
    <row r="34" spans="1:3" ht="11.25">
      <c r="A34" s="2" t="s">
        <v>37</v>
      </c>
      <c r="B34" s="11">
        <f>'Исх. Бал.'!B34</f>
        <v>0</v>
      </c>
      <c r="C34" s="11">
        <f>'Пл.Пот.Мат.'!M11*'Материалы&amp;Труд'!D21+'Пл.Пот.Мат.'!M38*'Материалы&amp;Труд'!D22+'Пл.Пот.Мат.'!M65*'Материалы&amp;Труд'!D23+'Пл.Пот.Мат.'!M92*'Материалы&amp;Труд'!D24+'Пл.Пот.Мат.'!M119*'Материалы&amp;Труд'!D25+'Пл.Пот.Мат.'!M146*'Материалы&amp;Труд'!D26</f>
        <v>0</v>
      </c>
    </row>
    <row r="35" spans="1:3" ht="11.25">
      <c r="A35" s="2" t="s">
        <v>38</v>
      </c>
      <c r="B35" s="11">
        <f>'Исх. Бал.'!B35</f>
        <v>0</v>
      </c>
      <c r="C35" s="60">
        <f>'Пл.Опл.Пер.'!M76</f>
        <v>0</v>
      </c>
    </row>
    <row r="36" spans="1:3" ht="11.25">
      <c r="A36" s="36" t="s">
        <v>39</v>
      </c>
      <c r="B36" s="11">
        <f>'Исх. Бал.'!B36</f>
        <v>0</v>
      </c>
      <c r="C36" s="11" t="e">
        <f>SUM(C37:C45)</f>
        <v>#DIV/0!</v>
      </c>
    </row>
    <row r="37" spans="1:3" ht="11.25" hidden="1" outlineLevel="1">
      <c r="A37" s="2" t="s">
        <v>40</v>
      </c>
      <c r="B37" s="11">
        <f>'Исх. Бал.'!B37</f>
        <v>0</v>
      </c>
      <c r="C37" s="60" t="e">
        <f>IF(НДС!M11&gt;0,НДС!M11,0)</f>
        <v>#DIV/0!</v>
      </c>
    </row>
    <row r="38" spans="1:3" ht="11.25" hidden="1" outlineLevel="1">
      <c r="A38" s="2" t="s">
        <v>41</v>
      </c>
      <c r="B38" s="11">
        <f>'Исх. Бал.'!B38</f>
        <v>0</v>
      </c>
      <c r="C38" s="60">
        <f>'Прог.Приб.'!M19+'Прог.Приб.'!L19+'Прог.Приб.'!K19</f>
        <v>0</v>
      </c>
    </row>
    <row r="39" spans="1:3" ht="11.25" hidden="1" outlineLevel="1">
      <c r="A39" s="36" t="s">
        <v>42</v>
      </c>
      <c r="B39" s="11">
        <f>'Исх. Бал.'!B39</f>
        <v>0</v>
      </c>
      <c r="C39" s="37">
        <f>'Управ.&amp;Фин.'!$B$39*'Прог.Выр.'!M157/(1+'Управ.&amp;Фин.'!B38)</f>
        <v>0</v>
      </c>
    </row>
    <row r="40" spans="1:3" ht="11.25" hidden="1" outlineLevel="1">
      <c r="A40" s="2" t="s">
        <v>43</v>
      </c>
      <c r="B40" s="11">
        <f>'Исх. Бал.'!B40</f>
        <v>0</v>
      </c>
      <c r="C40" s="37">
        <f>'Управ.&amp;Фин.'!$B$40*'Пл.Опл.Пер.'!M76</f>
        <v>0</v>
      </c>
    </row>
    <row r="41" spans="1:3" ht="11.25" hidden="1" outlineLevel="1">
      <c r="A41" s="2" t="s">
        <v>44</v>
      </c>
      <c r="B41" s="11">
        <f>'Исх. Бал.'!B41</f>
        <v>0</v>
      </c>
      <c r="C41" s="37">
        <f>'Управ.&amp;Фин.'!$B$41*'Пл.Опл.Пер.'!M76</f>
        <v>0</v>
      </c>
    </row>
    <row r="42" spans="1:3" ht="11.25" hidden="1" outlineLevel="1">
      <c r="A42" s="2" t="s">
        <v>45</v>
      </c>
      <c r="B42" s="11">
        <f>'Исх. Бал.'!B42</f>
        <v>0</v>
      </c>
      <c r="C42" s="37">
        <f>'Управ.&amp;Фин.'!$B$42*'Пл.Опл.Пер.'!M76</f>
        <v>0</v>
      </c>
    </row>
    <row r="43" spans="1:3" ht="11.25" hidden="1" outlineLevel="1">
      <c r="A43" s="2" t="s">
        <v>46</v>
      </c>
      <c r="B43" s="11">
        <f>'Исх. Бал.'!B43</f>
        <v>0</v>
      </c>
      <c r="C43" s="37">
        <f>'Управ.&amp;Фин.'!$B$43*'Пл.Опл.Пер.'!M76</f>
        <v>0</v>
      </c>
    </row>
    <row r="44" spans="1:3" ht="11.25" hidden="1" outlineLevel="1">
      <c r="A44" s="2" t="s">
        <v>47</v>
      </c>
      <c r="B44" s="11">
        <f>'Исх. Бал.'!B44</f>
        <v>0</v>
      </c>
      <c r="C44" s="37">
        <f>'Управ.&amp;Фин.'!$B$44*'Пл.Опл.Пер.'!M76</f>
        <v>0</v>
      </c>
    </row>
    <row r="45" spans="1:3" ht="11.25" hidden="1" outlineLevel="1">
      <c r="A45" t="s">
        <v>48</v>
      </c>
      <c r="B45" s="11">
        <f>'Исх. Бал.'!B45</f>
        <v>0</v>
      </c>
      <c r="C45" s="37">
        <f>'Управ.&amp;Фин.'!B45</f>
        <v>0</v>
      </c>
    </row>
    <row r="46" spans="1:3" ht="11.25" collapsed="1">
      <c r="A46" s="2" t="s">
        <v>49</v>
      </c>
      <c r="B46" s="11">
        <f>'Исх. Бал.'!B46</f>
        <v>0</v>
      </c>
      <c r="C46" s="11">
        <f>B46+'Бюд.Ден.Ср.'!N25+'Бюд.Ден.Ср.'!N26+'Бюд.Ден.Ср.'!N29</f>
        <v>0</v>
      </c>
    </row>
    <row r="47" spans="1:3" ht="11.25">
      <c r="A47" s="4" t="s">
        <v>50</v>
      </c>
      <c r="B47" s="11"/>
      <c r="C47" s="11"/>
    </row>
    <row r="48" spans="1:3" ht="11.25">
      <c r="A48" s="2" t="s">
        <v>52</v>
      </c>
      <c r="B48" s="11">
        <f>'Исх. Бал.'!B48</f>
        <v>0</v>
      </c>
      <c r="C48" s="11">
        <f>B48</f>
        <v>0</v>
      </c>
    </row>
    <row r="49" spans="1:3" ht="11.25">
      <c r="A49" s="2" t="s">
        <v>53</v>
      </c>
      <c r="B49" s="11">
        <f>'Исх. Бал.'!B49</f>
        <v>0</v>
      </c>
      <c r="C49" s="11">
        <f>'Прог.Приб.'!N20-'Бюд.Ден.Ср.'!N19+B49</f>
        <v>0</v>
      </c>
    </row>
    <row r="50" spans="1:3" ht="11.25">
      <c r="A50" s="6" t="s">
        <v>54</v>
      </c>
      <c r="B50" s="11">
        <f>'Исх. Бал.'!B50</f>
        <v>0</v>
      </c>
      <c r="C50" s="11">
        <f>C48+C49</f>
        <v>0</v>
      </c>
    </row>
    <row r="51" spans="1:3" ht="11.25">
      <c r="A51" s="13" t="s">
        <v>55</v>
      </c>
      <c r="B51" s="49">
        <f>B34+B46+B50+B33+B36+B35</f>
        <v>0</v>
      </c>
      <c r="C51" s="49" t="e">
        <f>C34+C46+C50+C33+C36+C35</f>
        <v>#DIV/0!</v>
      </c>
    </row>
    <row r="53" spans="1:3" ht="11.25">
      <c r="A53" s="16" t="s">
        <v>56</v>
      </c>
      <c r="B53" s="17" t="str">
        <f>IF(B29=B51,"OK","ОШИБКА")</f>
        <v>OK</v>
      </c>
      <c r="C53" s="17" t="e">
        <f>IF(ROUND(C29,3)=ROUND(C51,3),"OK","ОШИБКА")</f>
        <v>#DIV/0!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F82" sqref="F82"/>
    </sheetView>
  </sheetViews>
  <sheetFormatPr defaultColWidth="9.140625" defaultRowHeight="12"/>
  <cols>
    <col min="1" max="1" width="34.140625" style="92" customWidth="1"/>
    <col min="2" max="2" width="12.00390625" style="92" customWidth="1"/>
    <col min="3" max="3" width="12.140625" style="92" customWidth="1"/>
    <col min="4" max="4" width="9.00390625" style="92" customWidth="1"/>
    <col min="5" max="5" width="11.00390625" style="92" customWidth="1"/>
    <col min="6" max="6" width="10.8515625" style="92" customWidth="1"/>
    <col min="7" max="8" width="10.28125" style="92" customWidth="1"/>
    <col min="9" max="13" width="9.00390625" style="92" customWidth="1"/>
    <col min="14" max="14" width="12.00390625" style="92" customWidth="1"/>
    <col min="15" max="16384" width="9.28125" style="92" customWidth="1"/>
  </cols>
  <sheetData>
    <row r="1" ht="11.25">
      <c r="A1" s="115" t="s">
        <v>57</v>
      </c>
    </row>
    <row r="3" spans="1:14" ht="11.25">
      <c r="A3" s="116"/>
      <c r="N3" s="117" t="s">
        <v>58</v>
      </c>
    </row>
    <row r="4" ht="11.25">
      <c r="N4" s="118" t="s">
        <v>59</v>
      </c>
    </row>
    <row r="5" spans="1:14" ht="12" thickBot="1">
      <c r="A5" s="115" t="s">
        <v>60</v>
      </c>
      <c r="B5" s="117" t="s">
        <v>58</v>
      </c>
      <c r="C5" s="117" t="s">
        <v>61</v>
      </c>
      <c r="D5" s="117" t="s">
        <v>62</v>
      </c>
      <c r="E5" s="117" t="s">
        <v>63</v>
      </c>
      <c r="F5" s="117" t="s">
        <v>64</v>
      </c>
      <c r="G5" s="117" t="s">
        <v>65</v>
      </c>
      <c r="H5" s="117" t="s">
        <v>66</v>
      </c>
      <c r="I5" s="117" t="s">
        <v>67</v>
      </c>
      <c r="J5" s="117" t="s">
        <v>68</v>
      </c>
      <c r="K5" s="117" t="s">
        <v>69</v>
      </c>
      <c r="L5" s="117" t="s">
        <v>70</v>
      </c>
      <c r="M5" s="117" t="s">
        <v>71</v>
      </c>
      <c r="N5" s="118" t="s">
        <v>72</v>
      </c>
    </row>
    <row r="6" spans="1:14" ht="12" thickBot="1">
      <c r="A6" s="92" t="s">
        <v>73</v>
      </c>
      <c r="B6" s="150">
        <v>0</v>
      </c>
      <c r="C6" s="150">
        <v>0</v>
      </c>
      <c r="D6" s="150">
        <v>0</v>
      </c>
      <c r="E6" s="150">
        <v>0</v>
      </c>
      <c r="F6" s="150">
        <v>0</v>
      </c>
      <c r="G6" s="150">
        <v>0</v>
      </c>
      <c r="H6" s="150">
        <v>0</v>
      </c>
      <c r="I6" s="150">
        <v>0</v>
      </c>
      <c r="J6" s="150">
        <v>0</v>
      </c>
      <c r="K6" s="150">
        <v>0</v>
      </c>
      <c r="L6" s="150">
        <v>0</v>
      </c>
      <c r="M6" s="150">
        <v>0</v>
      </c>
      <c r="N6" s="152">
        <v>0</v>
      </c>
    </row>
    <row r="7" spans="1:14" ht="12" thickBot="1">
      <c r="A7" s="92" t="s">
        <v>74</v>
      </c>
      <c r="B7" s="150">
        <v>0</v>
      </c>
      <c r="C7" s="150">
        <v>0</v>
      </c>
      <c r="D7" s="150">
        <v>0</v>
      </c>
      <c r="E7" s="150">
        <v>0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>
        <v>0</v>
      </c>
      <c r="N7" s="152">
        <v>0</v>
      </c>
    </row>
    <row r="8" spans="1:14" ht="12" thickBot="1">
      <c r="A8" s="92" t="s">
        <v>75</v>
      </c>
      <c r="B8" s="150">
        <v>0</v>
      </c>
      <c r="C8" s="150">
        <v>0</v>
      </c>
      <c r="D8" s="150">
        <v>0</v>
      </c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52">
        <v>0</v>
      </c>
    </row>
    <row r="9" spans="1:14" ht="12" thickBot="1">
      <c r="A9" s="92" t="s">
        <v>76</v>
      </c>
      <c r="B9" s="150">
        <v>0</v>
      </c>
      <c r="C9" s="150">
        <v>0</v>
      </c>
      <c r="D9" s="150">
        <v>0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2">
        <v>0</v>
      </c>
    </row>
    <row r="10" spans="1:14" ht="12" thickBot="1">
      <c r="A10" s="92" t="s">
        <v>77</v>
      </c>
      <c r="B10" s="150">
        <v>0</v>
      </c>
      <c r="C10" s="150">
        <v>0</v>
      </c>
      <c r="D10" s="150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2">
        <v>0</v>
      </c>
    </row>
    <row r="11" spans="1:14" ht="12" thickBot="1">
      <c r="A11" s="92" t="s">
        <v>78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2">
        <v>0</v>
      </c>
    </row>
    <row r="12" spans="2:13" ht="11.25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4" ht="11.25">
      <c r="A13" s="97"/>
      <c r="C13" s="115" t="s">
        <v>79</v>
      </c>
      <c r="F13" s="116"/>
      <c r="G13" s="116"/>
      <c r="N13" s="103"/>
    </row>
    <row r="14" spans="5:14" ht="11.25">
      <c r="E14" s="116"/>
      <c r="F14" s="116"/>
      <c r="G14" s="116"/>
      <c r="N14" s="103"/>
    </row>
    <row r="15" spans="3:14" ht="11.25">
      <c r="C15" s="98" t="s">
        <v>80</v>
      </c>
      <c r="F15" s="98"/>
      <c r="G15" s="98"/>
      <c r="H15" s="116"/>
      <c r="I15" s="116"/>
      <c r="J15" s="116"/>
      <c r="K15" s="116"/>
      <c r="L15" s="116"/>
      <c r="N15" s="103"/>
    </row>
    <row r="16" spans="3:14" ht="11.25">
      <c r="C16" s="117" t="s">
        <v>81</v>
      </c>
      <c r="D16" s="117" t="s">
        <v>81</v>
      </c>
      <c r="E16" s="117" t="s">
        <v>82</v>
      </c>
      <c r="F16" s="117" t="s">
        <v>83</v>
      </c>
      <c r="G16" s="118"/>
      <c r="H16" s="116"/>
      <c r="I16" s="116"/>
      <c r="J16" s="116"/>
      <c r="K16" s="116"/>
      <c r="L16" s="116"/>
      <c r="N16" s="103"/>
    </row>
    <row r="17" spans="2:13" ht="12" thickBot="1">
      <c r="B17" s="92" t="s">
        <v>84</v>
      </c>
      <c r="C17" s="117" t="s">
        <v>85</v>
      </c>
      <c r="D17" s="118" t="s">
        <v>86</v>
      </c>
      <c r="E17" s="117" t="s">
        <v>86</v>
      </c>
      <c r="F17" s="117" t="s">
        <v>86</v>
      </c>
      <c r="G17" s="119"/>
      <c r="H17" s="103"/>
      <c r="I17" s="120"/>
      <c r="J17" s="120"/>
      <c r="K17" s="120"/>
      <c r="L17" s="120"/>
      <c r="M17" s="103"/>
    </row>
    <row r="18" spans="1:13" ht="12" thickBot="1">
      <c r="A18" s="92" t="s">
        <v>87</v>
      </c>
      <c r="B18" s="153">
        <v>0</v>
      </c>
      <c r="C18" s="154">
        <v>0</v>
      </c>
      <c r="D18" s="154">
        <v>0</v>
      </c>
      <c r="E18" s="154">
        <v>0</v>
      </c>
      <c r="F18" s="154">
        <v>0</v>
      </c>
      <c r="G18" s="121"/>
      <c r="H18" s="103"/>
      <c r="I18" s="121"/>
      <c r="J18" s="121"/>
      <c r="K18" s="121"/>
      <c r="L18" s="121"/>
      <c r="M18" s="103"/>
    </row>
    <row r="19" spans="1:13" ht="12" thickBot="1">
      <c r="A19" s="92" t="s">
        <v>88</v>
      </c>
      <c r="B19" s="153">
        <v>0</v>
      </c>
      <c r="C19" s="154">
        <v>0</v>
      </c>
      <c r="D19" s="154">
        <v>0</v>
      </c>
      <c r="E19" s="154">
        <v>0</v>
      </c>
      <c r="F19" s="154">
        <v>0</v>
      </c>
      <c r="G19" s="121"/>
      <c r="H19" s="103"/>
      <c r="I19" s="121"/>
      <c r="J19" s="121"/>
      <c r="K19" s="121"/>
      <c r="L19" s="121"/>
      <c r="M19" s="103"/>
    </row>
    <row r="20" spans="1:13" ht="12" thickBot="1">
      <c r="A20" s="92" t="s">
        <v>89</v>
      </c>
      <c r="B20" s="153">
        <v>0</v>
      </c>
      <c r="C20" s="154">
        <v>0</v>
      </c>
      <c r="D20" s="154">
        <v>0</v>
      </c>
      <c r="E20" s="154">
        <v>0</v>
      </c>
      <c r="F20" s="154">
        <v>0</v>
      </c>
      <c r="G20" s="121"/>
      <c r="H20" s="103"/>
      <c r="I20" s="121"/>
      <c r="J20" s="121"/>
      <c r="K20" s="121"/>
      <c r="L20" s="121"/>
      <c r="M20" s="103"/>
    </row>
    <row r="21" spans="1:13" ht="12" thickBot="1">
      <c r="A21" s="92" t="s">
        <v>90</v>
      </c>
      <c r="B21" s="153">
        <v>0</v>
      </c>
      <c r="C21" s="154">
        <v>0</v>
      </c>
      <c r="D21" s="154">
        <v>0</v>
      </c>
      <c r="E21" s="154">
        <v>0</v>
      </c>
      <c r="F21" s="154">
        <v>0</v>
      </c>
      <c r="G21" s="121"/>
      <c r="H21" s="103"/>
      <c r="I21" s="121"/>
      <c r="J21" s="121"/>
      <c r="K21" s="121"/>
      <c r="L21" s="121"/>
      <c r="M21" s="103"/>
    </row>
    <row r="22" spans="1:13" ht="12" thickBot="1">
      <c r="A22" s="92" t="s">
        <v>91</v>
      </c>
      <c r="B22" s="153">
        <v>0</v>
      </c>
      <c r="C22" s="154">
        <v>0</v>
      </c>
      <c r="D22" s="154">
        <v>0</v>
      </c>
      <c r="E22" s="154">
        <v>0</v>
      </c>
      <c r="F22" s="154">
        <v>0</v>
      </c>
      <c r="G22" s="121"/>
      <c r="H22" s="103"/>
      <c r="I22" s="121"/>
      <c r="J22" s="121"/>
      <c r="K22" s="121"/>
      <c r="L22" s="121"/>
      <c r="M22" s="103"/>
    </row>
    <row r="23" spans="1:13" ht="12" thickBot="1">
      <c r="A23" s="92" t="s">
        <v>92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21"/>
      <c r="H23" s="103"/>
      <c r="I23" s="121"/>
      <c r="J23" s="121"/>
      <c r="K23" s="121"/>
      <c r="L23" s="121"/>
      <c r="M23" s="103"/>
    </row>
    <row r="24" spans="2:14" ht="11.25">
      <c r="B24" s="122"/>
      <c r="C24" s="122"/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1"/>
    </row>
    <row r="25" spans="3:14" ht="11.25">
      <c r="C25" s="98" t="s">
        <v>93</v>
      </c>
      <c r="F25" s="98"/>
      <c r="G25" s="124"/>
      <c r="H25" s="103"/>
      <c r="I25" s="103"/>
      <c r="J25" s="103"/>
      <c r="K25" s="103"/>
      <c r="L25" s="103"/>
      <c r="M25" s="103"/>
      <c r="N25" s="103"/>
    </row>
    <row r="26" spans="3:14" ht="11.25">
      <c r="C26" s="117" t="s">
        <v>81</v>
      </c>
      <c r="D26" s="117" t="s">
        <v>81</v>
      </c>
      <c r="E26" s="117" t="s">
        <v>82</v>
      </c>
      <c r="F26" s="117" t="s">
        <v>83</v>
      </c>
      <c r="G26" s="120"/>
      <c r="H26" s="103"/>
      <c r="I26" s="103"/>
      <c r="J26" s="103"/>
      <c r="K26" s="103"/>
      <c r="L26" s="103"/>
      <c r="M26" s="103"/>
      <c r="N26" s="103"/>
    </row>
    <row r="27" spans="2:14" ht="12" thickBot="1">
      <c r="B27" s="92" t="s">
        <v>84</v>
      </c>
      <c r="C27" s="117" t="s">
        <v>85</v>
      </c>
      <c r="D27" s="118" t="s">
        <v>86</v>
      </c>
      <c r="E27" s="117" t="s">
        <v>86</v>
      </c>
      <c r="F27" s="117" t="s">
        <v>86</v>
      </c>
      <c r="G27" s="119"/>
      <c r="H27" s="120"/>
      <c r="I27" s="120"/>
      <c r="J27" s="120"/>
      <c r="K27" s="120"/>
      <c r="L27" s="120"/>
      <c r="M27" s="120"/>
      <c r="N27" s="120"/>
    </row>
    <row r="28" spans="1:14" ht="12" thickBot="1">
      <c r="A28" s="92" t="s">
        <v>87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21"/>
      <c r="H28" s="103"/>
      <c r="I28" s="121"/>
      <c r="J28" s="121"/>
      <c r="K28" s="121"/>
      <c r="L28" s="121"/>
      <c r="M28" s="103"/>
      <c r="N28" s="103"/>
    </row>
    <row r="29" spans="1:14" ht="12" thickBot="1">
      <c r="A29" s="92" t="s">
        <v>88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21"/>
      <c r="H29" s="103"/>
      <c r="I29" s="121"/>
      <c r="J29" s="121"/>
      <c r="K29" s="121"/>
      <c r="L29" s="121"/>
      <c r="M29" s="103"/>
      <c r="N29" s="103"/>
    </row>
    <row r="30" spans="1:14" ht="12" thickBot="1">
      <c r="A30" s="92" t="s">
        <v>89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21"/>
      <c r="H30" s="103"/>
      <c r="I30" s="121"/>
      <c r="J30" s="121"/>
      <c r="K30" s="121"/>
      <c r="L30" s="121"/>
      <c r="M30" s="103"/>
      <c r="N30" s="103"/>
    </row>
    <row r="31" spans="1:14" ht="12" thickBot="1">
      <c r="A31" s="92" t="s">
        <v>90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21"/>
      <c r="H31" s="103"/>
      <c r="I31" s="121"/>
      <c r="J31" s="121"/>
      <c r="K31" s="121"/>
      <c r="L31" s="121"/>
      <c r="M31" s="103"/>
      <c r="N31" s="103"/>
    </row>
    <row r="32" spans="1:14" ht="12" thickBot="1">
      <c r="A32" s="92" t="s">
        <v>91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21"/>
      <c r="H32" s="103"/>
      <c r="I32" s="121"/>
      <c r="J32" s="121"/>
      <c r="K32" s="121"/>
      <c r="L32" s="121"/>
      <c r="M32" s="103"/>
      <c r="N32" s="103"/>
    </row>
    <row r="33" spans="1:14" ht="12" thickBot="1">
      <c r="A33" s="92" t="s">
        <v>92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21"/>
      <c r="H33" s="103"/>
      <c r="I33" s="121"/>
      <c r="J33" s="121"/>
      <c r="K33" s="121"/>
      <c r="L33" s="121"/>
      <c r="M33" s="103"/>
      <c r="N33" s="103"/>
    </row>
    <row r="34" spans="2:14" ht="11.25">
      <c r="B34" s="122"/>
      <c r="C34" s="122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1"/>
    </row>
    <row r="35" spans="3:14" ht="11.25">
      <c r="C35" s="98" t="s">
        <v>94</v>
      </c>
      <c r="F35" s="98"/>
      <c r="G35" s="124"/>
      <c r="H35" s="103"/>
      <c r="I35" s="103"/>
      <c r="J35" s="103"/>
      <c r="K35" s="103"/>
      <c r="L35" s="103"/>
      <c r="M35" s="103"/>
      <c r="N35" s="103"/>
    </row>
    <row r="36" spans="3:14" ht="11.25">
      <c r="C36" s="117" t="s">
        <v>81</v>
      </c>
      <c r="D36" s="117" t="s">
        <v>81</v>
      </c>
      <c r="E36" s="117" t="s">
        <v>82</v>
      </c>
      <c r="F36" s="117" t="s">
        <v>83</v>
      </c>
      <c r="G36" s="120"/>
      <c r="H36" s="103"/>
      <c r="I36" s="103"/>
      <c r="J36" s="103"/>
      <c r="K36" s="103"/>
      <c r="L36" s="103"/>
      <c r="M36" s="103"/>
      <c r="N36" s="103"/>
    </row>
    <row r="37" spans="2:14" ht="12" thickBot="1">
      <c r="B37" s="92" t="s">
        <v>84</v>
      </c>
      <c r="C37" s="117" t="s">
        <v>85</v>
      </c>
      <c r="D37" s="118" t="s">
        <v>86</v>
      </c>
      <c r="E37" s="117" t="s">
        <v>86</v>
      </c>
      <c r="F37" s="117" t="s">
        <v>86</v>
      </c>
      <c r="G37" s="119"/>
      <c r="H37" s="120"/>
      <c r="I37" s="120"/>
      <c r="J37" s="120"/>
      <c r="K37" s="120"/>
      <c r="L37" s="120"/>
      <c r="M37" s="120"/>
      <c r="N37" s="120"/>
    </row>
    <row r="38" spans="1:14" ht="12" thickBot="1">
      <c r="A38" s="92" t="s">
        <v>87</v>
      </c>
      <c r="B38" s="153">
        <v>0</v>
      </c>
      <c r="C38" s="154">
        <v>0</v>
      </c>
      <c r="D38" s="154">
        <v>0</v>
      </c>
      <c r="E38" s="154">
        <v>0</v>
      </c>
      <c r="F38" s="154">
        <v>0</v>
      </c>
      <c r="G38" s="121"/>
      <c r="H38" s="103"/>
      <c r="I38" s="121"/>
      <c r="J38" s="121"/>
      <c r="K38" s="121"/>
      <c r="L38" s="121"/>
      <c r="M38" s="103"/>
      <c r="N38" s="103"/>
    </row>
    <row r="39" spans="1:14" ht="12" thickBot="1">
      <c r="A39" s="92" t="s">
        <v>88</v>
      </c>
      <c r="B39" s="153">
        <v>0</v>
      </c>
      <c r="C39" s="154">
        <v>0</v>
      </c>
      <c r="D39" s="154">
        <v>0</v>
      </c>
      <c r="E39" s="154">
        <v>0</v>
      </c>
      <c r="F39" s="154">
        <v>0</v>
      </c>
      <c r="G39" s="121"/>
      <c r="H39" s="103"/>
      <c r="I39" s="121"/>
      <c r="J39" s="121"/>
      <c r="K39" s="121"/>
      <c r="L39" s="121"/>
      <c r="M39" s="103"/>
      <c r="N39" s="103"/>
    </row>
    <row r="40" spans="1:14" ht="12" thickBot="1">
      <c r="A40" s="92" t="s">
        <v>89</v>
      </c>
      <c r="B40" s="153">
        <v>0</v>
      </c>
      <c r="C40" s="154">
        <v>0</v>
      </c>
      <c r="D40" s="154">
        <v>0</v>
      </c>
      <c r="E40" s="154">
        <v>0</v>
      </c>
      <c r="F40" s="154">
        <v>0</v>
      </c>
      <c r="G40" s="121"/>
      <c r="H40" s="103"/>
      <c r="I40" s="121"/>
      <c r="J40" s="121"/>
      <c r="K40" s="121"/>
      <c r="L40" s="121"/>
      <c r="M40" s="103"/>
      <c r="N40" s="103"/>
    </row>
    <row r="41" spans="1:14" ht="12" thickBot="1">
      <c r="A41" s="92" t="s">
        <v>90</v>
      </c>
      <c r="B41" s="153">
        <v>0</v>
      </c>
      <c r="C41" s="154">
        <v>0</v>
      </c>
      <c r="D41" s="154">
        <v>0</v>
      </c>
      <c r="E41" s="154">
        <v>0</v>
      </c>
      <c r="F41" s="154">
        <v>0</v>
      </c>
      <c r="G41" s="121"/>
      <c r="H41" s="103"/>
      <c r="I41" s="121"/>
      <c r="J41" s="121"/>
      <c r="K41" s="121"/>
      <c r="L41" s="121"/>
      <c r="M41" s="103"/>
      <c r="N41" s="103"/>
    </row>
    <row r="42" spans="1:14" ht="12" thickBot="1">
      <c r="A42" s="92" t="s">
        <v>91</v>
      </c>
      <c r="B42" s="153">
        <v>0</v>
      </c>
      <c r="C42" s="154">
        <v>0</v>
      </c>
      <c r="D42" s="154">
        <v>0</v>
      </c>
      <c r="E42" s="154">
        <v>0</v>
      </c>
      <c r="F42" s="154">
        <v>0</v>
      </c>
      <c r="G42" s="121"/>
      <c r="H42" s="103"/>
      <c r="I42" s="121"/>
      <c r="J42" s="121"/>
      <c r="K42" s="121"/>
      <c r="L42" s="121"/>
      <c r="M42" s="103"/>
      <c r="N42" s="103"/>
    </row>
    <row r="43" spans="1:14" ht="12" thickBot="1">
      <c r="A43" s="92" t="s">
        <v>92</v>
      </c>
      <c r="B43" s="153">
        <v>0</v>
      </c>
      <c r="C43" s="154">
        <v>0</v>
      </c>
      <c r="D43" s="154">
        <v>0</v>
      </c>
      <c r="E43" s="154">
        <v>0</v>
      </c>
      <c r="F43" s="154">
        <v>0</v>
      </c>
      <c r="G43" s="121"/>
      <c r="H43" s="103"/>
      <c r="I43" s="121"/>
      <c r="J43" s="121"/>
      <c r="K43" s="121"/>
      <c r="L43" s="121"/>
      <c r="M43" s="103"/>
      <c r="N43" s="103"/>
    </row>
    <row r="44" spans="2:14" ht="11.25">
      <c r="B44" s="122"/>
      <c r="C44" s="121"/>
      <c r="D44" s="121"/>
      <c r="E44" s="121"/>
      <c r="F44" s="121"/>
      <c r="G44" s="121"/>
      <c r="H44" s="103"/>
      <c r="I44" s="121"/>
      <c r="J44" s="121"/>
      <c r="K44" s="121"/>
      <c r="L44" s="121"/>
      <c r="M44" s="103"/>
      <c r="N44" s="103"/>
    </row>
    <row r="45" spans="2:14" ht="11.25">
      <c r="B45" s="122"/>
      <c r="C45" s="122"/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1"/>
    </row>
    <row r="46" spans="3:14" ht="11.25">
      <c r="C46" s="98" t="s">
        <v>95</v>
      </c>
      <c r="F46" s="98"/>
      <c r="G46" s="124"/>
      <c r="H46" s="103"/>
      <c r="I46" s="103"/>
      <c r="J46" s="103"/>
      <c r="K46" s="103"/>
      <c r="L46" s="103"/>
      <c r="M46" s="103"/>
      <c r="N46" s="103"/>
    </row>
    <row r="47" spans="3:14" ht="11.25">
      <c r="C47" s="117" t="s">
        <v>81</v>
      </c>
      <c r="D47" s="117" t="s">
        <v>81</v>
      </c>
      <c r="E47" s="117" t="s">
        <v>82</v>
      </c>
      <c r="F47" s="117" t="s">
        <v>83</v>
      </c>
      <c r="G47" s="120"/>
      <c r="H47" s="103"/>
      <c r="I47" s="103"/>
      <c r="J47" s="103"/>
      <c r="K47" s="103"/>
      <c r="L47" s="103"/>
      <c r="M47" s="103"/>
      <c r="N47" s="103"/>
    </row>
    <row r="48" spans="2:14" ht="12" thickBot="1">
      <c r="B48" s="92" t="s">
        <v>84</v>
      </c>
      <c r="C48" s="117" t="s">
        <v>85</v>
      </c>
      <c r="D48" s="118" t="s">
        <v>86</v>
      </c>
      <c r="E48" s="117" t="s">
        <v>86</v>
      </c>
      <c r="F48" s="117" t="s">
        <v>86</v>
      </c>
      <c r="G48" s="119"/>
      <c r="H48" s="120"/>
      <c r="I48" s="120"/>
      <c r="J48" s="120"/>
      <c r="K48" s="120"/>
      <c r="L48" s="120"/>
      <c r="M48" s="120"/>
      <c r="N48" s="120"/>
    </row>
    <row r="49" spans="1:14" ht="12" thickBot="1">
      <c r="A49" s="92" t="s">
        <v>87</v>
      </c>
      <c r="B49" s="153">
        <v>0</v>
      </c>
      <c r="C49" s="154">
        <v>0</v>
      </c>
      <c r="D49" s="154">
        <v>0</v>
      </c>
      <c r="E49" s="154">
        <v>0</v>
      </c>
      <c r="F49" s="154">
        <v>0</v>
      </c>
      <c r="G49" s="121"/>
      <c r="H49" s="103"/>
      <c r="I49" s="121"/>
      <c r="J49" s="121"/>
      <c r="K49" s="121"/>
      <c r="L49" s="121"/>
      <c r="M49" s="103"/>
      <c r="N49" s="103"/>
    </row>
    <row r="50" spans="1:14" ht="12" thickBot="1">
      <c r="A50" s="92" t="s">
        <v>88</v>
      </c>
      <c r="B50" s="153">
        <v>0</v>
      </c>
      <c r="C50" s="154">
        <v>0</v>
      </c>
      <c r="D50" s="154">
        <v>0</v>
      </c>
      <c r="E50" s="154">
        <v>0</v>
      </c>
      <c r="F50" s="154">
        <v>0</v>
      </c>
      <c r="G50" s="121"/>
      <c r="H50" s="103"/>
      <c r="I50" s="121"/>
      <c r="J50" s="121"/>
      <c r="K50" s="121"/>
      <c r="L50" s="121"/>
      <c r="M50" s="103"/>
      <c r="N50" s="103"/>
    </row>
    <row r="51" spans="1:14" ht="12" thickBot="1">
      <c r="A51" s="92" t="s">
        <v>89</v>
      </c>
      <c r="B51" s="153">
        <v>0</v>
      </c>
      <c r="C51" s="154">
        <v>0</v>
      </c>
      <c r="D51" s="154">
        <v>0</v>
      </c>
      <c r="E51" s="154">
        <v>0</v>
      </c>
      <c r="F51" s="154">
        <v>0</v>
      </c>
      <c r="G51" s="121"/>
      <c r="H51" s="103"/>
      <c r="I51" s="121"/>
      <c r="J51" s="121"/>
      <c r="K51" s="121"/>
      <c r="L51" s="121"/>
      <c r="M51" s="103"/>
      <c r="N51" s="103"/>
    </row>
    <row r="52" spans="1:14" ht="12" thickBot="1">
      <c r="A52" s="92" t="s">
        <v>90</v>
      </c>
      <c r="B52" s="153">
        <v>0</v>
      </c>
      <c r="C52" s="154">
        <v>0</v>
      </c>
      <c r="D52" s="154">
        <v>0</v>
      </c>
      <c r="E52" s="154">
        <v>0</v>
      </c>
      <c r="F52" s="154">
        <v>0</v>
      </c>
      <c r="G52" s="121"/>
      <c r="H52" s="103"/>
      <c r="I52" s="121"/>
      <c r="J52" s="121"/>
      <c r="K52" s="121"/>
      <c r="L52" s="121"/>
      <c r="M52" s="103"/>
      <c r="N52" s="103"/>
    </row>
    <row r="53" spans="1:14" ht="12" thickBot="1">
      <c r="A53" s="92" t="s">
        <v>91</v>
      </c>
      <c r="B53" s="153">
        <v>0</v>
      </c>
      <c r="C53" s="154">
        <v>0</v>
      </c>
      <c r="D53" s="154">
        <v>0</v>
      </c>
      <c r="E53" s="154">
        <v>0</v>
      </c>
      <c r="F53" s="154">
        <v>0</v>
      </c>
      <c r="G53" s="121"/>
      <c r="H53" s="103"/>
      <c r="I53" s="121"/>
      <c r="J53" s="121"/>
      <c r="K53" s="121"/>
      <c r="L53" s="121"/>
      <c r="M53" s="103"/>
      <c r="N53" s="103"/>
    </row>
    <row r="54" spans="1:14" ht="12" thickBot="1">
      <c r="A54" s="92" t="s">
        <v>92</v>
      </c>
      <c r="B54" s="153">
        <v>0</v>
      </c>
      <c r="C54" s="154">
        <v>0</v>
      </c>
      <c r="D54" s="154">
        <v>0</v>
      </c>
      <c r="E54" s="154">
        <v>0</v>
      </c>
      <c r="F54" s="154">
        <v>0</v>
      </c>
      <c r="G54" s="121"/>
      <c r="H54" s="103"/>
      <c r="I54" s="121"/>
      <c r="J54" s="121"/>
      <c r="K54" s="121"/>
      <c r="L54" s="121"/>
      <c r="M54" s="103"/>
      <c r="N54" s="103"/>
    </row>
    <row r="55" spans="2:14" ht="11.25">
      <c r="B55" s="122"/>
      <c r="C55" s="122"/>
      <c r="D55" s="122"/>
      <c r="E55" s="123"/>
      <c r="F55" s="123"/>
      <c r="G55" s="121"/>
      <c r="H55" s="121"/>
      <c r="I55" s="121"/>
      <c r="J55" s="121"/>
      <c r="K55" s="121"/>
      <c r="L55" s="121"/>
      <c r="M55" s="121"/>
      <c r="N55" s="121"/>
    </row>
    <row r="56" ht="11.25">
      <c r="N56" s="117" t="s">
        <v>58</v>
      </c>
    </row>
    <row r="57" ht="11.25">
      <c r="N57" s="118" t="s">
        <v>59</v>
      </c>
    </row>
    <row r="58" spans="1:14" ht="12" thickBot="1">
      <c r="A58" s="116" t="s">
        <v>96</v>
      </c>
      <c r="B58" s="117" t="s">
        <v>58</v>
      </c>
      <c r="C58" s="117" t="s">
        <v>61</v>
      </c>
      <c r="D58" s="117" t="s">
        <v>62</v>
      </c>
      <c r="E58" s="117" t="s">
        <v>63</v>
      </c>
      <c r="F58" s="117" t="s">
        <v>64</v>
      </c>
      <c r="G58" s="117" t="s">
        <v>65</v>
      </c>
      <c r="H58" s="117" t="s">
        <v>66</v>
      </c>
      <c r="I58" s="117" t="s">
        <v>67</v>
      </c>
      <c r="J58" s="117" t="s">
        <v>68</v>
      </c>
      <c r="K58" s="117" t="s">
        <v>69</v>
      </c>
      <c r="L58" s="117" t="s">
        <v>70</v>
      </c>
      <c r="M58" s="117" t="s">
        <v>71</v>
      </c>
      <c r="N58" s="118" t="s">
        <v>72</v>
      </c>
    </row>
    <row r="59" spans="1:14" ht="12" thickBot="1">
      <c r="A59" s="92" t="s">
        <v>97</v>
      </c>
      <c r="B59" s="155">
        <v>0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6">
        <v>0</v>
      </c>
    </row>
    <row r="60" spans="1:14" ht="12" thickBot="1">
      <c r="A60" s="92" t="s">
        <v>98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6">
        <v>0</v>
      </c>
    </row>
    <row r="61" spans="1:14" ht="12" thickBot="1">
      <c r="A61" s="92" t="s">
        <v>99</v>
      </c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6">
        <v>0</v>
      </c>
    </row>
    <row r="62" spans="1:14" ht="12" thickBot="1">
      <c r="A62" s="92" t="s">
        <v>100</v>
      </c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6">
        <v>0</v>
      </c>
    </row>
    <row r="63" spans="1:14" ht="12" thickBot="1">
      <c r="A63" s="92" t="s">
        <v>101</v>
      </c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6">
        <v>0</v>
      </c>
    </row>
    <row r="64" spans="1:14" ht="12" thickBot="1">
      <c r="A64" s="92" t="s">
        <v>102</v>
      </c>
      <c r="B64" s="155">
        <v>0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6">
        <v>0</v>
      </c>
    </row>
    <row r="65" ht="12" thickBot="1"/>
    <row r="66" spans="1:4" ht="12" thickBot="1">
      <c r="A66" s="92" t="s">
        <v>103</v>
      </c>
      <c r="B66" s="154">
        <v>0</v>
      </c>
      <c r="C66" s="98" t="s">
        <v>104</v>
      </c>
      <c r="D66" s="121"/>
    </row>
    <row r="67" spans="1:4" ht="12" thickBot="1">
      <c r="A67" s="92" t="s">
        <v>105</v>
      </c>
      <c r="B67" s="154">
        <v>0</v>
      </c>
      <c r="C67" s="98" t="s">
        <v>104</v>
      </c>
      <c r="D67" s="121"/>
    </row>
    <row r="68" spans="1:14" ht="12" thickBot="1">
      <c r="A68" s="92" t="s">
        <v>106</v>
      </c>
      <c r="B68" s="154">
        <v>0</v>
      </c>
      <c r="C68" s="98" t="s">
        <v>104</v>
      </c>
      <c r="D68" s="121"/>
      <c r="N68" s="125"/>
    </row>
    <row r="69" spans="1:4" ht="12" thickBot="1">
      <c r="A69" s="92" t="s">
        <v>107</v>
      </c>
      <c r="B69" s="154">
        <v>0</v>
      </c>
      <c r="C69" s="98" t="s">
        <v>104</v>
      </c>
      <c r="D69" s="121"/>
    </row>
    <row r="70" spans="1:4" ht="12" thickBot="1">
      <c r="A70" s="92" t="s">
        <v>108</v>
      </c>
      <c r="B70" s="154">
        <v>0</v>
      </c>
      <c r="C70" s="98" t="s">
        <v>104</v>
      </c>
      <c r="D70" s="121"/>
    </row>
    <row r="71" spans="1:4" ht="12" thickBot="1">
      <c r="A71" s="92" t="s">
        <v>109</v>
      </c>
      <c r="B71" s="154">
        <v>0</v>
      </c>
      <c r="C71" s="98" t="s">
        <v>104</v>
      </c>
      <c r="D71" s="121"/>
    </row>
    <row r="72" spans="2:4" ht="12" thickBot="1">
      <c r="B72" s="95"/>
      <c r="C72" s="95"/>
      <c r="D72" s="95"/>
    </row>
    <row r="73" spans="1:12" ht="12" thickBot="1">
      <c r="A73" s="98" t="s">
        <v>110</v>
      </c>
      <c r="B73" s="150">
        <v>0</v>
      </c>
      <c r="C73" s="92" t="s">
        <v>111</v>
      </c>
      <c r="D73" s="150">
        <v>0</v>
      </c>
      <c r="E73" s="92" t="s">
        <v>112</v>
      </c>
      <c r="F73" s="150">
        <v>0</v>
      </c>
      <c r="G73" s="92" t="s">
        <v>113</v>
      </c>
      <c r="I73" s="126"/>
      <c r="J73" s="126"/>
      <c r="K73" s="126"/>
      <c r="L73" s="126"/>
    </row>
    <row r="74" spans="1:12" ht="12" thickBot="1">
      <c r="A74" s="98" t="s">
        <v>114</v>
      </c>
      <c r="B74" s="150">
        <v>0</v>
      </c>
      <c r="C74" s="92" t="s">
        <v>115</v>
      </c>
      <c r="D74" s="150">
        <v>0</v>
      </c>
      <c r="E74" s="92" t="s">
        <v>116</v>
      </c>
      <c r="F74" s="150">
        <v>0</v>
      </c>
      <c r="G74" s="92" t="s">
        <v>117</v>
      </c>
      <c r="I74" s="126"/>
      <c r="J74" s="126"/>
      <c r="K74" s="126"/>
      <c r="L74" s="126"/>
    </row>
    <row r="75" spans="1:14" ht="12" thickBot="1">
      <c r="A75" s="114"/>
      <c r="B75" s="127"/>
      <c r="C75" s="127"/>
      <c r="D75" s="127"/>
      <c r="E75" s="114"/>
      <c r="F75" s="114"/>
      <c r="G75" s="114"/>
      <c r="H75" s="127"/>
      <c r="I75" s="127"/>
      <c r="J75" s="127"/>
      <c r="K75" s="127"/>
      <c r="L75" s="127"/>
      <c r="M75" s="114"/>
      <c r="N75" s="127"/>
    </row>
  </sheetData>
  <printOptions gridLines="1"/>
  <pageMargins left="0.75" right="0.75" top="1" bottom="1" header="0.5" footer="0.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F37" sqref="F37"/>
    </sheetView>
  </sheetViews>
  <sheetFormatPr defaultColWidth="9.140625" defaultRowHeight="12"/>
  <cols>
    <col min="1" max="1" width="37.140625" style="92" customWidth="1"/>
    <col min="2" max="2" width="13.8515625" style="92" customWidth="1"/>
    <col min="3" max="3" width="14.00390625" style="92" customWidth="1"/>
    <col min="4" max="4" width="13.7109375" style="92" customWidth="1"/>
    <col min="5" max="5" width="11.8515625" style="92" customWidth="1"/>
    <col min="6" max="6" width="10.28125" style="92" customWidth="1"/>
    <col min="7" max="7" width="10.140625" style="92" customWidth="1"/>
    <col min="8" max="16384" width="9.28125" style="92" customWidth="1"/>
  </cols>
  <sheetData>
    <row r="1" spans="1:6" ht="11.25">
      <c r="A1" s="115" t="s">
        <v>118</v>
      </c>
      <c r="B1" s="99"/>
      <c r="D1" s="99"/>
      <c r="F1" s="128"/>
    </row>
    <row r="2" spans="2:6" ht="12" thickBot="1">
      <c r="B2" s="99"/>
      <c r="D2" s="99"/>
      <c r="F2" s="128"/>
    </row>
    <row r="3" spans="1:7" ht="12" thickBot="1">
      <c r="A3" s="98" t="s">
        <v>119</v>
      </c>
      <c r="B3" s="157">
        <v>0</v>
      </c>
      <c r="C3" s="98" t="s">
        <v>120</v>
      </c>
      <c r="D3" s="157">
        <v>0</v>
      </c>
      <c r="E3" s="98" t="s">
        <v>121</v>
      </c>
      <c r="F3" s="157">
        <v>0</v>
      </c>
      <c r="G3" s="98" t="s">
        <v>122</v>
      </c>
    </row>
    <row r="4" spans="1:7" ht="12" thickBot="1">
      <c r="A4" s="92" t="s">
        <v>123</v>
      </c>
      <c r="B4" s="157">
        <v>0</v>
      </c>
      <c r="C4" s="98" t="s">
        <v>124</v>
      </c>
      <c r="D4" s="157">
        <v>0</v>
      </c>
      <c r="E4" s="98" t="s">
        <v>125</v>
      </c>
      <c r="F4" s="157">
        <v>0</v>
      </c>
      <c r="G4" s="98" t="s">
        <v>126</v>
      </c>
    </row>
    <row r="5" spans="2:7" ht="12" thickBot="1">
      <c r="B5" s="129"/>
      <c r="C5" s="98"/>
      <c r="D5" s="129"/>
      <c r="E5" s="98"/>
      <c r="F5" s="129"/>
      <c r="G5" s="98"/>
    </row>
    <row r="6" spans="1:3" ht="12" thickBot="1">
      <c r="A6" s="92" t="s">
        <v>127</v>
      </c>
      <c r="B6" s="154">
        <v>0</v>
      </c>
      <c r="C6" s="98" t="s">
        <v>128</v>
      </c>
    </row>
    <row r="7" spans="1:3" ht="12" thickBot="1">
      <c r="A7" s="92" t="s">
        <v>129</v>
      </c>
      <c r="B7" s="154">
        <v>0</v>
      </c>
      <c r="C7" s="92" t="s">
        <v>128</v>
      </c>
    </row>
    <row r="8" spans="1:3" ht="12" thickBot="1">
      <c r="A8" s="92" t="s">
        <v>130</v>
      </c>
      <c r="B8" s="154">
        <v>0</v>
      </c>
      <c r="C8" s="92" t="s">
        <v>128</v>
      </c>
    </row>
    <row r="9" spans="1:3" ht="12" thickBot="1">
      <c r="A9" s="92" t="s">
        <v>131</v>
      </c>
      <c r="B9" s="154">
        <v>0</v>
      </c>
      <c r="C9" s="92" t="s">
        <v>128</v>
      </c>
    </row>
    <row r="10" spans="1:3" ht="12" thickBot="1">
      <c r="A10" s="92" t="s">
        <v>132</v>
      </c>
      <c r="B10" s="154">
        <v>0</v>
      </c>
      <c r="C10" s="92" t="s">
        <v>128</v>
      </c>
    </row>
    <row r="11" spans="1:3" ht="12" thickBot="1">
      <c r="A11" s="92" t="s">
        <v>133</v>
      </c>
      <c r="B11" s="154">
        <v>0</v>
      </c>
      <c r="C11" s="92" t="s">
        <v>128</v>
      </c>
    </row>
    <row r="12" ht="12" thickBot="1">
      <c r="B12" s="130"/>
    </row>
    <row r="13" spans="1:7" ht="12" thickBot="1">
      <c r="A13" s="98" t="s">
        <v>134</v>
      </c>
      <c r="B13" s="150">
        <v>0</v>
      </c>
      <c r="C13" s="98" t="s">
        <v>135</v>
      </c>
      <c r="D13" s="150">
        <v>0</v>
      </c>
      <c r="E13" s="98" t="s">
        <v>136</v>
      </c>
      <c r="F13" s="150">
        <v>0</v>
      </c>
      <c r="G13" s="98" t="s">
        <v>137</v>
      </c>
    </row>
    <row r="14" spans="1:7" ht="12" thickBot="1">
      <c r="A14" s="98" t="s">
        <v>138</v>
      </c>
      <c r="B14" s="150">
        <v>0</v>
      </c>
      <c r="C14" s="98" t="s">
        <v>139</v>
      </c>
      <c r="D14" s="150">
        <v>0</v>
      </c>
      <c r="E14" s="98" t="s">
        <v>140</v>
      </c>
      <c r="F14" s="150">
        <v>0</v>
      </c>
      <c r="G14" s="98" t="s">
        <v>141</v>
      </c>
    </row>
    <row r="15" spans="2:7" ht="11.25">
      <c r="B15" s="99"/>
      <c r="C15" s="98"/>
      <c r="D15" s="99"/>
      <c r="E15" s="98"/>
      <c r="F15" s="99"/>
      <c r="G15" s="98"/>
    </row>
    <row r="16" spans="1:6" ht="11.25">
      <c r="A16" s="92" t="s">
        <v>142</v>
      </c>
      <c r="B16" s="99"/>
      <c r="D16" s="99"/>
      <c r="F16" s="99"/>
    </row>
    <row r="17" spans="1:6" ht="11.25">
      <c r="A17" s="98" t="s">
        <v>143</v>
      </c>
      <c r="F17" s="99"/>
    </row>
    <row r="18" spans="1:6" ht="11.25">
      <c r="A18" s="98"/>
      <c r="C18" s="98" t="s">
        <v>79</v>
      </c>
      <c r="F18" s="99"/>
    </row>
    <row r="19" spans="1:6" ht="11.25">
      <c r="A19" s="98"/>
      <c r="C19" s="117" t="s">
        <v>81</v>
      </c>
      <c r="D19" s="117" t="s">
        <v>81</v>
      </c>
      <c r="F19" s="99"/>
    </row>
    <row r="20" spans="2:6" ht="12" thickBot="1">
      <c r="B20" s="131" t="s">
        <v>84</v>
      </c>
      <c r="C20" s="117" t="s">
        <v>144</v>
      </c>
      <c r="D20" s="117" t="s">
        <v>86</v>
      </c>
      <c r="F20" s="99"/>
    </row>
    <row r="21" spans="1:4" ht="12" thickBot="1">
      <c r="A21" s="98" t="s">
        <v>145</v>
      </c>
      <c r="B21" s="154">
        <v>0</v>
      </c>
      <c r="C21" s="154">
        <v>0</v>
      </c>
      <c r="D21" s="154">
        <v>0</v>
      </c>
    </row>
    <row r="22" spans="1:4" ht="12" thickBot="1">
      <c r="A22" s="98" t="s">
        <v>146</v>
      </c>
      <c r="B22" s="154">
        <v>0</v>
      </c>
      <c r="C22" s="154">
        <v>0</v>
      </c>
      <c r="D22" s="154">
        <v>0</v>
      </c>
    </row>
    <row r="23" spans="1:6" ht="12" thickBot="1">
      <c r="A23" s="98" t="s">
        <v>147</v>
      </c>
      <c r="B23" s="154">
        <v>0</v>
      </c>
      <c r="C23" s="154">
        <v>0</v>
      </c>
      <c r="D23" s="154">
        <v>0</v>
      </c>
      <c r="F23" s="123"/>
    </row>
    <row r="24" spans="1:6" ht="12" thickBot="1">
      <c r="A24" s="98" t="s">
        <v>148</v>
      </c>
      <c r="B24" s="154">
        <v>0</v>
      </c>
      <c r="C24" s="154">
        <v>0</v>
      </c>
      <c r="D24" s="154">
        <v>0</v>
      </c>
      <c r="E24" s="103"/>
      <c r="F24" s="123" t="s">
        <v>11</v>
      </c>
    </row>
    <row r="25" spans="1:6" ht="12" thickBot="1">
      <c r="A25" s="98" t="s">
        <v>149</v>
      </c>
      <c r="B25" s="154">
        <v>0</v>
      </c>
      <c r="C25" s="154">
        <v>0</v>
      </c>
      <c r="D25" s="154">
        <v>0</v>
      </c>
      <c r="F25" s="123"/>
    </row>
    <row r="26" spans="1:6" ht="12" thickBot="1">
      <c r="A26" s="98" t="s">
        <v>150</v>
      </c>
      <c r="B26" s="154">
        <v>0</v>
      </c>
      <c r="C26" s="154">
        <v>0</v>
      </c>
      <c r="D26" s="154">
        <v>0</v>
      </c>
      <c r="F26" s="123"/>
    </row>
    <row r="27" spans="1:7" ht="12" thickBot="1">
      <c r="A27" s="132"/>
      <c r="B27" s="133"/>
      <c r="C27" s="133"/>
      <c r="D27" s="133"/>
      <c r="E27" s="114"/>
      <c r="F27" s="133"/>
      <c r="G27" s="114"/>
    </row>
    <row r="29" ht="11.25">
      <c r="A29" s="115" t="s">
        <v>151</v>
      </c>
    </row>
    <row r="30" spans="4:5" ht="11.25">
      <c r="D30" s="134" t="s">
        <v>152</v>
      </c>
      <c r="E30" s="134" t="s">
        <v>153</v>
      </c>
    </row>
    <row r="31" spans="2:5" ht="11.25">
      <c r="B31" s="135" t="s">
        <v>154</v>
      </c>
      <c r="D31" s="136" t="s">
        <v>155</v>
      </c>
      <c r="E31" s="134" t="s">
        <v>156</v>
      </c>
    </row>
    <row r="32" spans="2:4" ht="11.25">
      <c r="B32" s="98"/>
      <c r="D32" s="118"/>
    </row>
    <row r="33" spans="2:4" ht="11.25">
      <c r="B33" s="98" t="s">
        <v>157</v>
      </c>
      <c r="C33" s="118" t="s">
        <v>158</v>
      </c>
      <c r="D33" s="118" t="s">
        <v>159</v>
      </c>
    </row>
    <row r="34" spans="2:5" ht="12" thickBot="1">
      <c r="B34" s="117" t="s">
        <v>160</v>
      </c>
      <c r="C34" s="117" t="s">
        <v>161</v>
      </c>
      <c r="D34" s="118" t="s">
        <v>162</v>
      </c>
      <c r="E34" s="117" t="s">
        <v>163</v>
      </c>
    </row>
    <row r="35" spans="1:5" ht="12" thickBot="1">
      <c r="A35" s="98" t="s">
        <v>164</v>
      </c>
      <c r="B35" s="158">
        <v>0</v>
      </c>
      <c r="C35" s="159">
        <v>0</v>
      </c>
      <c r="D35" s="155">
        <v>0</v>
      </c>
      <c r="E35" s="150">
        <v>0</v>
      </c>
    </row>
    <row r="36" spans="1:5" ht="12" thickBot="1">
      <c r="A36" s="98" t="s">
        <v>165</v>
      </c>
      <c r="B36" s="158">
        <v>0</v>
      </c>
      <c r="C36" s="159">
        <v>0</v>
      </c>
      <c r="D36" s="155">
        <v>0</v>
      </c>
      <c r="E36" s="150">
        <v>0</v>
      </c>
    </row>
    <row r="37" spans="1:6" ht="12" thickBot="1">
      <c r="A37" s="98" t="s">
        <v>166</v>
      </c>
      <c r="B37" s="158">
        <v>0</v>
      </c>
      <c r="C37" s="159">
        <v>0</v>
      </c>
      <c r="D37" s="155">
        <v>0</v>
      </c>
      <c r="E37" s="150">
        <v>0</v>
      </c>
      <c r="F37" s="129"/>
    </row>
    <row r="38" spans="1:6" ht="12" thickBot="1">
      <c r="A38" s="98" t="s">
        <v>167</v>
      </c>
      <c r="B38" s="160">
        <v>0</v>
      </c>
      <c r="C38" s="159">
        <v>0</v>
      </c>
      <c r="D38" s="155">
        <v>0</v>
      </c>
      <c r="E38" s="150">
        <v>0</v>
      </c>
      <c r="F38" s="129"/>
    </row>
    <row r="39" spans="1:6" ht="12" thickBot="1">
      <c r="A39" s="98" t="s">
        <v>168</v>
      </c>
      <c r="B39" s="160">
        <v>0</v>
      </c>
      <c r="C39" s="159">
        <v>0</v>
      </c>
      <c r="D39" s="155">
        <v>0</v>
      </c>
      <c r="E39" s="150">
        <v>0</v>
      </c>
      <c r="F39" s="129"/>
    </row>
    <row r="40" spans="1:6" ht="12" thickBot="1">
      <c r="A40" s="98" t="s">
        <v>169</v>
      </c>
      <c r="B40" s="160">
        <v>0</v>
      </c>
      <c r="C40" s="159">
        <v>0</v>
      </c>
      <c r="D40" s="155">
        <v>0</v>
      </c>
      <c r="E40" s="150">
        <v>0</v>
      </c>
      <c r="F40" s="129"/>
    </row>
    <row r="45" ht="11.25">
      <c r="A45" s="98"/>
    </row>
    <row r="46" ht="11.25">
      <c r="A46" s="98"/>
    </row>
    <row r="47" ht="11.25">
      <c r="A47" s="98"/>
    </row>
    <row r="48" ht="11.25">
      <c r="A48" s="98"/>
    </row>
    <row r="49" ht="11.25">
      <c r="A49" s="98"/>
    </row>
    <row r="50" ht="11.25">
      <c r="A50" s="98"/>
    </row>
    <row r="53" ht="11.25">
      <c r="B53" s="126"/>
    </row>
  </sheetData>
  <printOptions gridLines="1"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E11" sqref="E11"/>
    </sheetView>
  </sheetViews>
  <sheetFormatPr defaultColWidth="9.140625" defaultRowHeight="12" outlineLevelRow="1"/>
  <cols>
    <col min="1" max="1" width="38.28125" style="92" customWidth="1"/>
    <col min="2" max="2" width="12.8515625" style="92" customWidth="1"/>
    <col min="3" max="3" width="11.8515625" style="92" customWidth="1"/>
    <col min="4" max="4" width="10.28125" style="92" customWidth="1"/>
    <col min="5" max="5" width="11.140625" style="92" customWidth="1"/>
    <col min="6" max="6" width="12.140625" style="92" customWidth="1"/>
    <col min="7" max="7" width="12.7109375" style="92" customWidth="1"/>
    <col min="8" max="8" width="10.421875" style="92" customWidth="1"/>
    <col min="9" max="9" width="12.00390625" style="92" customWidth="1"/>
    <col min="10" max="10" width="11.7109375" style="92" customWidth="1"/>
    <col min="11" max="11" width="11.140625" style="92" customWidth="1"/>
    <col min="12" max="12" width="11.421875" style="92" customWidth="1"/>
    <col min="13" max="13" width="12.00390625" style="92" customWidth="1"/>
    <col min="14" max="16384" width="9.28125" style="92" customWidth="1"/>
  </cols>
  <sheetData>
    <row r="1" ht="11.25">
      <c r="A1" s="91" t="s">
        <v>170</v>
      </c>
    </row>
    <row r="2" spans="2:6" ht="11.25">
      <c r="B2" s="129"/>
      <c r="D2" s="129"/>
      <c r="F2" s="129"/>
    </row>
    <row r="3" spans="1:6" ht="11.25">
      <c r="A3" s="116" t="s">
        <v>171</v>
      </c>
      <c r="B3" s="129"/>
      <c r="D3" s="129"/>
      <c r="F3" s="129"/>
    </row>
    <row r="4" spans="1:6" ht="11.25">
      <c r="A4" s="116"/>
      <c r="B4" s="129"/>
      <c r="D4" s="129"/>
      <c r="F4" s="129"/>
    </row>
    <row r="5" spans="1:7" ht="11.25" outlineLevel="1">
      <c r="A5" s="115" t="s">
        <v>172</v>
      </c>
      <c r="B5" s="129"/>
      <c r="C5" s="117" t="s">
        <v>173</v>
      </c>
      <c r="D5" s="129"/>
      <c r="F5" s="129"/>
      <c r="G5" s="103"/>
    </row>
    <row r="6" spans="1:6" ht="12" outlineLevel="1" thickBot="1">
      <c r="A6" s="115" t="s">
        <v>174</v>
      </c>
      <c r="B6" s="129"/>
      <c r="C6" s="117" t="s">
        <v>175</v>
      </c>
      <c r="D6" s="129"/>
      <c r="F6" s="129"/>
    </row>
    <row r="7" spans="1:4" ht="12" outlineLevel="1" thickBot="1">
      <c r="A7" s="92" t="s">
        <v>176</v>
      </c>
      <c r="B7" s="159">
        <v>0</v>
      </c>
      <c r="C7" s="160">
        <v>0</v>
      </c>
      <c r="D7" s="164"/>
    </row>
    <row r="8" spans="1:4" ht="12" outlineLevel="1" thickBot="1">
      <c r="A8" s="92" t="s">
        <v>177</v>
      </c>
      <c r="B8" s="159">
        <v>0</v>
      </c>
      <c r="C8" s="160">
        <v>0</v>
      </c>
      <c r="D8" s="164"/>
    </row>
    <row r="9" spans="1:3" ht="12" outlineLevel="1" thickBot="1">
      <c r="A9" s="92" t="s">
        <v>178</v>
      </c>
      <c r="B9" s="159">
        <v>0</v>
      </c>
      <c r="C9" s="160">
        <v>0</v>
      </c>
    </row>
    <row r="10" spans="1:3" ht="12" outlineLevel="1" thickBot="1">
      <c r="A10" s="92" t="s">
        <v>179</v>
      </c>
      <c r="B10" s="159">
        <v>0</v>
      </c>
      <c r="C10" s="160">
        <v>0</v>
      </c>
    </row>
    <row r="11" spans="1:4" ht="12" outlineLevel="1" thickBot="1">
      <c r="A11" s="92" t="s">
        <v>180</v>
      </c>
      <c r="B11" s="159">
        <v>0</v>
      </c>
      <c r="C11" s="160">
        <v>0</v>
      </c>
      <c r="D11" s="103"/>
    </row>
    <row r="12" spans="1:3" ht="12" outlineLevel="1" thickBot="1">
      <c r="A12" s="92" t="s">
        <v>181</v>
      </c>
      <c r="B12" s="159">
        <v>0</v>
      </c>
      <c r="C12" s="160">
        <v>0</v>
      </c>
    </row>
    <row r="13" ht="11.25">
      <c r="B13" s="129"/>
    </row>
    <row r="14" spans="1:3" ht="11.25" outlineLevel="1">
      <c r="A14" s="115" t="s">
        <v>172</v>
      </c>
      <c r="B14" s="129"/>
      <c r="C14" s="117" t="s">
        <v>173</v>
      </c>
    </row>
    <row r="15" spans="1:3" ht="12" outlineLevel="1" thickBot="1">
      <c r="A15" s="115" t="s">
        <v>182</v>
      </c>
      <c r="B15" s="129"/>
      <c r="C15" s="117" t="s">
        <v>175</v>
      </c>
    </row>
    <row r="16" spans="1:3" ht="12" outlineLevel="1" thickBot="1">
      <c r="A16" s="92" t="s">
        <v>176</v>
      </c>
      <c r="B16" s="160">
        <v>0</v>
      </c>
      <c r="C16" s="160">
        <v>0</v>
      </c>
    </row>
    <row r="17" spans="1:3" ht="12" outlineLevel="1" thickBot="1">
      <c r="A17" s="92" t="s">
        <v>177</v>
      </c>
      <c r="B17" s="160">
        <v>0</v>
      </c>
      <c r="C17" s="160">
        <v>0</v>
      </c>
    </row>
    <row r="18" spans="1:3" ht="12" outlineLevel="1" thickBot="1">
      <c r="A18" s="92" t="s">
        <v>178</v>
      </c>
      <c r="B18" s="160">
        <v>0</v>
      </c>
      <c r="C18" s="160">
        <v>0</v>
      </c>
    </row>
    <row r="19" spans="1:3" ht="12" outlineLevel="1" thickBot="1">
      <c r="A19" s="92" t="s">
        <v>179</v>
      </c>
      <c r="B19" s="160">
        <v>0</v>
      </c>
      <c r="C19" s="160">
        <v>0</v>
      </c>
    </row>
    <row r="20" spans="1:3" ht="12" outlineLevel="1" thickBot="1">
      <c r="A20" s="92" t="s">
        <v>180</v>
      </c>
      <c r="B20" s="160">
        <v>0</v>
      </c>
      <c r="C20" s="160">
        <v>0</v>
      </c>
    </row>
    <row r="21" spans="1:3" ht="12" outlineLevel="1" thickBot="1">
      <c r="A21" s="92" t="s">
        <v>181</v>
      </c>
      <c r="B21" s="160">
        <v>0</v>
      </c>
      <c r="C21" s="160">
        <v>0</v>
      </c>
    </row>
    <row r="22" spans="1:2" ht="11.25">
      <c r="A22" s="92" t="s">
        <v>11</v>
      </c>
      <c r="B22" s="129"/>
    </row>
    <row r="23" spans="1:3" ht="11.25">
      <c r="A23" s="115" t="s">
        <v>183</v>
      </c>
      <c r="B23" s="129"/>
      <c r="C23" s="117" t="s">
        <v>173</v>
      </c>
    </row>
    <row r="24" spans="1:3" ht="12" thickBot="1">
      <c r="A24" s="137" t="s">
        <v>184</v>
      </c>
      <c r="B24" s="99"/>
      <c r="C24" s="117" t="s">
        <v>175</v>
      </c>
    </row>
    <row r="25" spans="1:3" ht="12" thickBot="1">
      <c r="A25" s="101" t="s">
        <v>185</v>
      </c>
      <c r="B25" s="150">
        <v>0</v>
      </c>
      <c r="C25" s="150">
        <v>0</v>
      </c>
    </row>
    <row r="26" spans="1:5" ht="12" thickBot="1">
      <c r="A26" s="101" t="s">
        <v>186</v>
      </c>
      <c r="B26" s="150">
        <v>0</v>
      </c>
      <c r="C26" s="150">
        <v>0</v>
      </c>
      <c r="E26" s="103"/>
    </row>
    <row r="27" spans="1:3" ht="12" thickBot="1">
      <c r="A27" s="92" t="s">
        <v>187</v>
      </c>
      <c r="B27" s="150">
        <v>0</v>
      </c>
      <c r="C27" s="150">
        <v>0</v>
      </c>
    </row>
    <row r="28" spans="1:3" ht="12" thickBot="1">
      <c r="A28" s="92" t="s">
        <v>188</v>
      </c>
      <c r="B28" s="150">
        <v>0</v>
      </c>
      <c r="C28" s="150">
        <v>0</v>
      </c>
    </row>
    <row r="29" spans="1:3" ht="12" thickBot="1">
      <c r="A29" s="92" t="s">
        <v>189</v>
      </c>
      <c r="B29" s="150">
        <v>0</v>
      </c>
      <c r="C29" s="150">
        <v>0</v>
      </c>
    </row>
    <row r="30" spans="1:3" ht="12" thickBot="1">
      <c r="A30" s="92" t="s">
        <v>190</v>
      </c>
      <c r="B30" s="150">
        <v>0</v>
      </c>
      <c r="C30" s="150">
        <v>0</v>
      </c>
    </row>
    <row r="31" spans="1:3" ht="12" thickBot="1">
      <c r="A31" s="92" t="s">
        <v>191</v>
      </c>
      <c r="B31" s="150">
        <v>0</v>
      </c>
      <c r="C31" s="150">
        <v>0</v>
      </c>
    </row>
    <row r="32" spans="1:3" ht="12" thickBot="1">
      <c r="A32" s="92" t="s">
        <v>192</v>
      </c>
      <c r="B32" s="150">
        <v>0</v>
      </c>
      <c r="C32" s="150">
        <v>0</v>
      </c>
    </row>
    <row r="33" spans="1:3" ht="12" thickBot="1">
      <c r="A33" s="92" t="s">
        <v>193</v>
      </c>
      <c r="B33" s="150">
        <v>0</v>
      </c>
      <c r="C33" s="150">
        <v>0</v>
      </c>
    </row>
    <row r="34" spans="2:13" ht="11.25">
      <c r="B34" s="99"/>
      <c r="C34" s="138"/>
      <c r="E34" s="139"/>
      <c r="G34" s="139"/>
      <c r="I34" s="140"/>
      <c r="J34" s="103"/>
      <c r="K34" s="140"/>
      <c r="L34" s="103"/>
      <c r="M34" s="140"/>
    </row>
    <row r="35" spans="1:13" ht="12" thickBot="1">
      <c r="A35" s="141" t="s">
        <v>194</v>
      </c>
      <c r="B35" s="142" t="s">
        <v>195</v>
      </c>
      <c r="C35" s="117" t="s">
        <v>196</v>
      </c>
      <c r="D35" s="117" t="s">
        <v>197</v>
      </c>
      <c r="E35" s="117" t="s">
        <v>198</v>
      </c>
      <c r="F35" s="117" t="s">
        <v>199</v>
      </c>
      <c r="G35" s="117" t="s">
        <v>200</v>
      </c>
      <c r="I35" s="143"/>
      <c r="J35" s="103"/>
      <c r="K35" s="143"/>
      <c r="L35" s="103"/>
      <c r="M35" s="143"/>
    </row>
    <row r="36" spans="1:13" ht="12" thickBot="1">
      <c r="A36" s="92" t="s">
        <v>201</v>
      </c>
      <c r="B36" s="150">
        <v>0</v>
      </c>
      <c r="C36" s="150">
        <v>0</v>
      </c>
      <c r="D36" s="150">
        <v>0</v>
      </c>
      <c r="E36" s="150">
        <v>0</v>
      </c>
      <c r="F36" s="150">
        <v>0</v>
      </c>
      <c r="G36" s="150">
        <v>0</v>
      </c>
      <c r="I36" s="103"/>
      <c r="J36" s="103"/>
      <c r="K36" s="103"/>
      <c r="L36" s="103"/>
      <c r="M36" s="103"/>
    </row>
    <row r="37" spans="1:13" ht="12" thickBot="1">
      <c r="A37" s="114" t="s">
        <v>202</v>
      </c>
      <c r="B37" s="150">
        <v>0</v>
      </c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I37" s="126"/>
      <c r="J37" s="103"/>
      <c r="K37" s="126"/>
      <c r="L37" s="103"/>
      <c r="M37" s="126"/>
    </row>
    <row r="38" spans="1:13" ht="12" thickBot="1">
      <c r="A38" s="98" t="s">
        <v>193</v>
      </c>
      <c r="B38" s="150">
        <v>0</v>
      </c>
      <c r="C38" s="150">
        <v>0</v>
      </c>
      <c r="D38" s="150">
        <v>0</v>
      </c>
      <c r="E38" s="150">
        <v>0</v>
      </c>
      <c r="F38" s="150">
        <v>0</v>
      </c>
      <c r="G38" s="150">
        <v>0</v>
      </c>
      <c r="I38" s="103"/>
      <c r="J38" s="103"/>
      <c r="K38" s="103"/>
      <c r="L38" s="103"/>
      <c r="M38" s="103"/>
    </row>
    <row r="39" spans="1:13" ht="12" thickBot="1">
      <c r="A39" s="114" t="s">
        <v>202</v>
      </c>
      <c r="B39" s="150">
        <v>0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I39" s="126"/>
      <c r="J39" s="103"/>
      <c r="K39" s="126"/>
      <c r="L39" s="103"/>
      <c r="M39" s="126"/>
    </row>
    <row r="40" spans="1:7" ht="12" thickBot="1">
      <c r="A40" s="92" t="s">
        <v>203</v>
      </c>
      <c r="B40" s="150">
        <v>0</v>
      </c>
      <c r="C40" s="150">
        <v>0</v>
      </c>
      <c r="D40" s="150">
        <v>0</v>
      </c>
      <c r="E40" s="150">
        <v>0</v>
      </c>
      <c r="F40" s="150">
        <v>0</v>
      </c>
      <c r="G40" s="150">
        <v>0</v>
      </c>
    </row>
    <row r="41" spans="1:13" ht="12" thickBot="1">
      <c r="A41" s="114" t="s">
        <v>202</v>
      </c>
      <c r="B41" s="150">
        <v>0</v>
      </c>
      <c r="C41" s="150">
        <v>0</v>
      </c>
      <c r="D41" s="150">
        <v>0</v>
      </c>
      <c r="E41" s="150">
        <v>0</v>
      </c>
      <c r="F41" s="150">
        <v>0</v>
      </c>
      <c r="G41" s="150">
        <v>0</v>
      </c>
      <c r="H41" s="126"/>
      <c r="I41" s="126"/>
      <c r="J41" s="126"/>
      <c r="K41" s="126"/>
      <c r="L41" s="126"/>
      <c r="M41" s="126"/>
    </row>
    <row r="42" spans="1:6" ht="12" thickBot="1">
      <c r="A42" s="114"/>
      <c r="B42" s="127"/>
      <c r="C42" s="114"/>
      <c r="D42" s="114"/>
      <c r="E42" s="114"/>
      <c r="F42" s="114"/>
    </row>
    <row r="48" ht="11.25">
      <c r="F48" s="129"/>
    </row>
    <row r="49" ht="11.25">
      <c r="F49" s="129"/>
    </row>
    <row r="50" ht="11.25">
      <c r="F50" s="129"/>
    </row>
    <row r="51" ht="11.25">
      <c r="F51" s="129"/>
    </row>
    <row r="52" ht="11.25">
      <c r="F52" s="129"/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53" sqref="A53"/>
    </sheetView>
  </sheetViews>
  <sheetFormatPr defaultColWidth="9.140625" defaultRowHeight="12"/>
  <cols>
    <col min="1" max="1" width="42.8515625" style="92" customWidth="1"/>
    <col min="2" max="2" width="11.7109375" style="92" customWidth="1"/>
    <col min="3" max="3" width="12.421875" style="92" customWidth="1"/>
    <col min="4" max="7" width="10.28125" style="92" customWidth="1"/>
    <col min="8" max="16384" width="9.28125" style="92" customWidth="1"/>
  </cols>
  <sheetData>
    <row r="1" ht="11.25">
      <c r="A1" s="116" t="s">
        <v>204</v>
      </c>
    </row>
    <row r="2" spans="1:4" ht="11.25">
      <c r="A2" s="116"/>
      <c r="D2" s="117" t="s">
        <v>173</v>
      </c>
    </row>
    <row r="3" spans="1:4" ht="12" thickBot="1">
      <c r="A3" s="116"/>
      <c r="D3" s="117" t="s">
        <v>175</v>
      </c>
    </row>
    <row r="4" spans="1:4" ht="12" thickBot="1">
      <c r="A4" s="98" t="s">
        <v>205</v>
      </c>
      <c r="B4" s="155">
        <v>0</v>
      </c>
      <c r="C4" s="92" t="s">
        <v>195</v>
      </c>
      <c r="D4" s="160">
        <v>0</v>
      </c>
    </row>
    <row r="5" spans="1:4" ht="12" thickBot="1">
      <c r="A5" s="92" t="s">
        <v>206</v>
      </c>
      <c r="B5" s="159">
        <v>0</v>
      </c>
      <c r="C5" s="92" t="s">
        <v>196</v>
      </c>
      <c r="D5" s="160">
        <v>0</v>
      </c>
    </row>
    <row r="6" spans="2:4" ht="12" thickBot="1">
      <c r="B6" s="159">
        <v>0</v>
      </c>
      <c r="C6" s="92" t="s">
        <v>197</v>
      </c>
      <c r="D6" s="160">
        <v>0</v>
      </c>
    </row>
    <row r="7" spans="2:4" ht="12" thickBot="1">
      <c r="B7" s="155">
        <v>0</v>
      </c>
      <c r="C7" s="92" t="s">
        <v>198</v>
      </c>
      <c r="D7" s="160">
        <v>0</v>
      </c>
    </row>
    <row r="8" spans="2:4" ht="12" thickBot="1">
      <c r="B8" s="159">
        <v>0</v>
      </c>
      <c r="C8" s="92" t="s">
        <v>199</v>
      </c>
      <c r="D8" s="160">
        <v>0</v>
      </c>
    </row>
    <row r="9" spans="2:4" ht="12" thickBot="1">
      <c r="B9" s="159">
        <v>0</v>
      </c>
      <c r="C9" s="92" t="s">
        <v>200</v>
      </c>
      <c r="D9" s="160">
        <v>0</v>
      </c>
    </row>
    <row r="10" spans="2:4" ht="11.25">
      <c r="B10" s="129"/>
      <c r="D10" s="144"/>
    </row>
    <row r="11" spans="1:3" ht="11.25">
      <c r="A11" s="98" t="s">
        <v>207</v>
      </c>
      <c r="C11" s="117" t="s">
        <v>173</v>
      </c>
    </row>
    <row r="12" spans="1:5" ht="12" thickBot="1">
      <c r="A12" s="145" t="s">
        <v>208</v>
      </c>
      <c r="B12" s="117"/>
      <c r="C12" s="117" t="s">
        <v>175</v>
      </c>
      <c r="D12" s="117"/>
      <c r="E12" s="117"/>
    </row>
    <row r="13" spans="1:5" ht="12" thickBot="1">
      <c r="A13" s="92" t="s">
        <v>209</v>
      </c>
      <c r="B13" s="161">
        <v>0</v>
      </c>
      <c r="C13" s="161">
        <v>0</v>
      </c>
      <c r="D13" s="146"/>
      <c r="E13" s="146"/>
    </row>
    <row r="14" spans="1:5" ht="12" thickBot="1">
      <c r="A14" s="98" t="s">
        <v>210</v>
      </c>
      <c r="B14" s="150">
        <v>0</v>
      </c>
      <c r="C14" s="150">
        <v>0</v>
      </c>
      <c r="D14" s="99"/>
      <c r="E14" s="99"/>
    </row>
    <row r="15" spans="1:5" ht="12" thickBot="1">
      <c r="A15" s="98" t="s">
        <v>211</v>
      </c>
      <c r="B15" s="161">
        <v>0</v>
      </c>
      <c r="C15" s="161">
        <v>0</v>
      </c>
      <c r="D15" s="147"/>
      <c r="E15" s="147"/>
    </row>
    <row r="16" spans="1:5" ht="12" thickBot="1">
      <c r="A16" s="92" t="s">
        <v>212</v>
      </c>
      <c r="B16" s="161">
        <v>0</v>
      </c>
      <c r="C16" s="161">
        <v>0</v>
      </c>
      <c r="D16" s="148"/>
      <c r="E16" s="147"/>
    </row>
    <row r="17" spans="1:5" ht="12" thickBot="1">
      <c r="A17" s="92" t="s">
        <v>213</v>
      </c>
      <c r="B17" s="161">
        <v>0</v>
      </c>
      <c r="C17" s="161">
        <v>0</v>
      </c>
      <c r="D17" s="147"/>
      <c r="E17" s="147"/>
    </row>
    <row r="18" spans="1:5" ht="12" thickBot="1">
      <c r="A18" s="92" t="s">
        <v>214</v>
      </c>
      <c r="B18" s="161">
        <v>0</v>
      </c>
      <c r="C18" s="161">
        <v>0</v>
      </c>
      <c r="D18" s="147"/>
      <c r="E18" s="147"/>
    </row>
    <row r="19" spans="1:5" ht="12" thickBot="1">
      <c r="A19" s="92" t="s">
        <v>215</v>
      </c>
      <c r="B19" s="161">
        <v>0</v>
      </c>
      <c r="C19" s="161">
        <v>0</v>
      </c>
      <c r="D19" s="147"/>
      <c r="E19" s="147"/>
    </row>
    <row r="20" spans="1:5" ht="12" thickBot="1">
      <c r="A20" s="92" t="s">
        <v>216</v>
      </c>
      <c r="B20" s="161">
        <v>0</v>
      </c>
      <c r="C20" s="161">
        <v>0</v>
      </c>
      <c r="D20" s="147"/>
      <c r="E20" s="147"/>
    </row>
    <row r="21" spans="1:5" ht="12" thickBot="1">
      <c r="A21" s="92" t="s">
        <v>217</v>
      </c>
      <c r="B21" s="161">
        <v>0</v>
      </c>
      <c r="C21" s="161">
        <v>0</v>
      </c>
      <c r="D21" s="147"/>
      <c r="E21" s="147"/>
    </row>
    <row r="22" spans="1:5" ht="12" thickBot="1">
      <c r="A22" s="92" t="s">
        <v>218</v>
      </c>
      <c r="B22" s="161">
        <v>0</v>
      </c>
      <c r="C22" s="161">
        <v>0</v>
      </c>
      <c r="D22" s="147"/>
      <c r="E22" s="147"/>
    </row>
    <row r="23" spans="1:5" ht="12" thickBot="1">
      <c r="A23" s="92" t="s">
        <v>219</v>
      </c>
      <c r="B23" s="150">
        <v>0</v>
      </c>
      <c r="C23" s="150">
        <v>0</v>
      </c>
      <c r="D23" s="99"/>
      <c r="E23" s="99"/>
    </row>
    <row r="24" spans="1:5" ht="12" thickBot="1">
      <c r="A24" s="92" t="s">
        <v>193</v>
      </c>
      <c r="B24" s="161">
        <v>0</v>
      </c>
      <c r="C24" s="161">
        <v>0</v>
      </c>
      <c r="D24" s="147"/>
      <c r="E24" s="147"/>
    </row>
    <row r="25" spans="1:5" ht="12" thickBot="1">
      <c r="A25" s="96" t="s">
        <v>220</v>
      </c>
      <c r="B25" s="146"/>
      <c r="C25" s="146"/>
      <c r="D25" s="146"/>
      <c r="E25" s="146"/>
    </row>
    <row r="26" spans="1:5" ht="12" thickBot="1">
      <c r="A26" s="92" t="s">
        <v>221</v>
      </c>
      <c r="B26" s="150">
        <v>0</v>
      </c>
      <c r="C26" s="150">
        <v>0</v>
      </c>
      <c r="D26" s="99"/>
      <c r="E26" s="99"/>
    </row>
    <row r="27" spans="1:5" ht="12" thickBot="1">
      <c r="A27" s="92" t="s">
        <v>222</v>
      </c>
      <c r="B27" s="150">
        <v>0</v>
      </c>
      <c r="C27" s="150">
        <v>0</v>
      </c>
      <c r="D27" s="99"/>
      <c r="E27" s="126"/>
    </row>
    <row r="28" spans="1:5" ht="12" thickBot="1">
      <c r="A28" s="92" t="s">
        <v>223</v>
      </c>
      <c r="B28" s="150">
        <v>0</v>
      </c>
      <c r="C28" s="150">
        <v>0</v>
      </c>
      <c r="D28" s="99"/>
      <c r="E28" s="99"/>
    </row>
    <row r="29" spans="1:5" ht="12" thickBot="1">
      <c r="A29" s="92" t="s">
        <v>224</v>
      </c>
      <c r="B29" s="150">
        <v>0</v>
      </c>
      <c r="C29" s="150">
        <v>0</v>
      </c>
      <c r="D29" s="99"/>
      <c r="E29" s="99"/>
    </row>
    <row r="30" spans="1:5" ht="12" thickBot="1">
      <c r="A30" s="114"/>
      <c r="B30" s="127"/>
      <c r="C30" s="127"/>
      <c r="D30" s="127"/>
      <c r="E30" s="127"/>
    </row>
    <row r="32" ht="11.25">
      <c r="A32" s="116" t="s">
        <v>225</v>
      </c>
    </row>
    <row r="33" ht="12" thickBot="1"/>
    <row r="34" spans="1:2" ht="12" thickBot="1">
      <c r="A34" s="92" t="s">
        <v>226</v>
      </c>
      <c r="B34" s="154">
        <v>0</v>
      </c>
    </row>
    <row r="35" ht="11.25">
      <c r="B35" s="130"/>
    </row>
    <row r="36" ht="11.25">
      <c r="A36" s="96" t="s">
        <v>227</v>
      </c>
    </row>
    <row r="37" ht="12" thickBot="1"/>
    <row r="38" spans="1:2" ht="12" thickBot="1">
      <c r="A38" s="92" t="s">
        <v>228</v>
      </c>
      <c r="B38" s="154">
        <v>0</v>
      </c>
    </row>
    <row r="39" spans="1:2" ht="12" thickBot="1">
      <c r="A39" s="92" t="s">
        <v>229</v>
      </c>
      <c r="B39" s="154">
        <v>0</v>
      </c>
    </row>
    <row r="40" spans="1:2" ht="12" thickBot="1">
      <c r="A40" s="92" t="s">
        <v>230</v>
      </c>
      <c r="B40" s="154">
        <v>0</v>
      </c>
    </row>
    <row r="41" spans="1:2" ht="12" thickBot="1">
      <c r="A41" s="92" t="s">
        <v>231</v>
      </c>
      <c r="B41" s="154">
        <v>0</v>
      </c>
    </row>
    <row r="42" spans="1:2" ht="12" thickBot="1">
      <c r="A42" s="92" t="s">
        <v>232</v>
      </c>
      <c r="B42" s="154">
        <v>0</v>
      </c>
    </row>
    <row r="43" spans="1:2" ht="12" thickBot="1">
      <c r="A43" s="92" t="s">
        <v>233</v>
      </c>
      <c r="B43" s="154">
        <v>0</v>
      </c>
    </row>
    <row r="44" spans="1:2" ht="12" thickBot="1">
      <c r="A44" s="92" t="s">
        <v>234</v>
      </c>
      <c r="B44" s="162">
        <v>0</v>
      </c>
    </row>
    <row r="45" spans="1:3" ht="12" thickBot="1">
      <c r="A45" s="92" t="s">
        <v>193</v>
      </c>
      <c r="B45" s="151">
        <v>0</v>
      </c>
      <c r="C45" s="149" t="s">
        <v>235</v>
      </c>
    </row>
    <row r="46" spans="1:2" ht="12" thickBot="1">
      <c r="A46" s="92" t="s">
        <v>236</v>
      </c>
      <c r="B46" s="154">
        <v>0</v>
      </c>
    </row>
    <row r="48" spans="2:13" ht="12" thickBot="1">
      <c r="B48" s="117" t="s">
        <v>58</v>
      </c>
      <c r="C48" s="117" t="s">
        <v>61</v>
      </c>
      <c r="D48" s="117" t="s">
        <v>62</v>
      </c>
      <c r="E48" s="117" t="s">
        <v>63</v>
      </c>
      <c r="F48" s="117" t="s">
        <v>64</v>
      </c>
      <c r="G48" s="117" t="s">
        <v>65</v>
      </c>
      <c r="H48" s="117" t="s">
        <v>66</v>
      </c>
      <c r="I48" s="117" t="s">
        <v>67</v>
      </c>
      <c r="J48" s="117" t="s">
        <v>68</v>
      </c>
      <c r="K48" s="117" t="s">
        <v>69</v>
      </c>
      <c r="L48" s="117" t="s">
        <v>70</v>
      </c>
      <c r="M48" s="117" t="s">
        <v>71</v>
      </c>
    </row>
    <row r="49" spans="1:13" ht="12" thickBot="1">
      <c r="A49" s="92" t="s">
        <v>237</v>
      </c>
      <c r="B49" s="150">
        <v>0</v>
      </c>
      <c r="C49" s="15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</row>
    <row r="50" spans="1:5" ht="12" thickBot="1">
      <c r="A50" s="98" t="s">
        <v>238</v>
      </c>
      <c r="B50" s="99"/>
      <c r="C50" s="99"/>
      <c r="D50" s="99"/>
      <c r="E50" s="99"/>
    </row>
    <row r="51" spans="1:13" ht="12" thickBot="1">
      <c r="A51" s="92" t="s">
        <v>239</v>
      </c>
      <c r="B51" s="150">
        <v>0</v>
      </c>
      <c r="C51" s="150">
        <v>0</v>
      </c>
      <c r="D51" s="150">
        <v>0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</row>
    <row r="52" ht="12" thickBot="1"/>
    <row r="53" spans="1:13" ht="12" thickBot="1">
      <c r="A53" s="92" t="s">
        <v>240</v>
      </c>
      <c r="B53" s="150">
        <v>0</v>
      </c>
      <c r="C53" s="150">
        <v>0</v>
      </c>
      <c r="D53" s="150">
        <v>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</row>
    <row r="54" spans="1:5" ht="12" thickBot="1">
      <c r="A54" s="114"/>
      <c r="B54" s="114"/>
      <c r="C54" s="114"/>
      <c r="D54" s="114"/>
      <c r="E54" s="114"/>
    </row>
  </sheetData>
  <printOptions gridLines="1"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64"/>
  <sheetViews>
    <sheetView workbookViewId="0" topLeftCell="A1">
      <selection activeCell="P97" sqref="P97"/>
    </sheetView>
  </sheetViews>
  <sheetFormatPr defaultColWidth="9.140625" defaultRowHeight="12" outlineLevelRow="1"/>
  <cols>
    <col min="1" max="1" width="31.421875" style="2" customWidth="1"/>
    <col min="2" max="4" width="11.28125" style="2" customWidth="1"/>
    <col min="5" max="7" width="12.7109375" style="2" customWidth="1"/>
    <col min="8" max="12" width="11.421875" style="2" customWidth="1"/>
    <col min="13" max="13" width="11.28125" style="2" customWidth="1"/>
    <col min="14" max="14" width="12.00390625" style="2" customWidth="1"/>
    <col min="15" max="15" width="12.8515625" style="2" customWidth="1"/>
    <col min="16" max="19" width="11.421875" style="2" customWidth="1"/>
    <col min="20" max="20" width="13.00390625" style="2" customWidth="1"/>
    <col min="21" max="21" width="11.00390625" style="0" customWidth="1"/>
    <col min="22" max="22" width="11.28125" style="2" customWidth="1"/>
    <col min="23" max="23" width="11.140625" style="2" customWidth="1"/>
    <col min="24" max="24" width="11.00390625" style="2" customWidth="1"/>
    <col min="25" max="25" width="11.28125" style="2" customWidth="1"/>
    <col min="26" max="26" width="14.421875" style="2" customWidth="1"/>
    <col min="27" max="16384" width="9.28125" style="2" customWidth="1"/>
  </cols>
  <sheetData>
    <row r="1" ht="11.25">
      <c r="A1" s="1" t="s">
        <v>241</v>
      </c>
    </row>
    <row r="2" spans="1:26" ht="11.25">
      <c r="A2" s="1"/>
      <c r="E2" s="24" t="s">
        <v>242</v>
      </c>
      <c r="F2" s="24"/>
      <c r="G2" s="24"/>
      <c r="H2" s="2" t="s">
        <v>11</v>
      </c>
      <c r="O2" s="38" t="s">
        <v>58</v>
      </c>
      <c r="P2"/>
      <c r="Q2"/>
      <c r="R2"/>
      <c r="S2"/>
      <c r="T2"/>
      <c r="V2"/>
      <c r="W2"/>
      <c r="X2"/>
      <c r="Y2"/>
      <c r="Z2"/>
    </row>
    <row r="3" spans="1:26" ht="11.25">
      <c r="A3" s="2" t="s">
        <v>11</v>
      </c>
      <c r="N3" s="38" t="s">
        <v>243</v>
      </c>
      <c r="O3" s="39" t="s">
        <v>59</v>
      </c>
      <c r="P3"/>
      <c r="Q3"/>
      <c r="R3"/>
      <c r="S3"/>
      <c r="T3"/>
      <c r="V3"/>
      <c r="W3"/>
      <c r="X3"/>
      <c r="Y3"/>
      <c r="Z3"/>
    </row>
    <row r="4" spans="1:26" ht="11.25">
      <c r="A4" s="1" t="s">
        <v>11</v>
      </c>
      <c r="B4" s="3" t="s">
        <v>58</v>
      </c>
      <c r="C4" s="3" t="s">
        <v>61</v>
      </c>
      <c r="D4" s="3" t="s">
        <v>62</v>
      </c>
      <c r="E4" s="3" t="s">
        <v>63</v>
      </c>
      <c r="F4" s="3" t="s">
        <v>64</v>
      </c>
      <c r="G4" s="3" t="s">
        <v>65</v>
      </c>
      <c r="H4" s="3" t="s">
        <v>66</v>
      </c>
      <c r="I4" s="3" t="s">
        <v>67</v>
      </c>
      <c r="J4" s="3" t="s">
        <v>68</v>
      </c>
      <c r="K4" s="3" t="s">
        <v>69</v>
      </c>
      <c r="L4" s="3" t="s">
        <v>70</v>
      </c>
      <c r="M4" s="38" t="s">
        <v>71</v>
      </c>
      <c r="N4" s="38" t="s">
        <v>244</v>
      </c>
      <c r="O4" s="39" t="s">
        <v>72</v>
      </c>
      <c r="P4"/>
      <c r="Q4"/>
      <c r="R4"/>
      <c r="S4"/>
      <c r="T4"/>
      <c r="V4"/>
      <c r="W4"/>
      <c r="X4"/>
      <c r="Y4"/>
      <c r="Z4"/>
    </row>
    <row r="5" spans="1:26" ht="11.25">
      <c r="A5" s="2" t="s">
        <v>245</v>
      </c>
      <c r="B5" s="11">
        <f>'Сбыт&amp;Цена'!B6</f>
        <v>0</v>
      </c>
      <c r="C5" s="11">
        <f>'Сбыт&amp;Цена'!C6</f>
        <v>0</v>
      </c>
      <c r="D5" s="11">
        <f>'Сбыт&amp;Цена'!D6</f>
        <v>0</v>
      </c>
      <c r="E5" s="11">
        <f>'Сбыт&amp;Цена'!E6</f>
        <v>0</v>
      </c>
      <c r="F5" s="11">
        <f>'Сбыт&amp;Цена'!F6</f>
        <v>0</v>
      </c>
      <c r="G5" s="11">
        <f>'Сбыт&amp;Цена'!G6</f>
        <v>0</v>
      </c>
      <c r="H5" s="11">
        <f>'Сбыт&amp;Цена'!H6</f>
        <v>0</v>
      </c>
      <c r="I5" s="11">
        <f>'Сбыт&amp;Цена'!I6</f>
        <v>0</v>
      </c>
      <c r="J5" s="11">
        <f>'Сбыт&amp;Цена'!J6</f>
        <v>0</v>
      </c>
      <c r="K5" s="11">
        <f>'Сбыт&amp;Цена'!K6</f>
        <v>0</v>
      </c>
      <c r="L5" s="11">
        <f>'Сбыт&amp;Цена'!L6</f>
        <v>0</v>
      </c>
      <c r="M5" s="37">
        <f>'Сбыт&amp;Цена'!M6</f>
        <v>0</v>
      </c>
      <c r="N5" s="37">
        <f>SUM(B5:M5)</f>
        <v>0</v>
      </c>
      <c r="O5" s="37">
        <f>'Сбыт&amp;Цена'!N6</f>
        <v>0</v>
      </c>
      <c r="P5"/>
      <c r="Q5"/>
      <c r="R5"/>
      <c r="S5"/>
      <c r="T5"/>
      <c r="V5"/>
      <c r="W5"/>
      <c r="X5"/>
      <c r="Y5"/>
      <c r="Z5"/>
    </row>
    <row r="6" spans="1:26" ht="11.25">
      <c r="A6" s="2" t="s">
        <v>246</v>
      </c>
      <c r="B6" s="55">
        <f>'Сбыт&amp;Цена'!B59</f>
        <v>0</v>
      </c>
      <c r="C6" s="55">
        <f>'Сбыт&amp;Цена'!C59</f>
        <v>0</v>
      </c>
      <c r="D6" s="55">
        <f>'Сбыт&amp;Цена'!D59</f>
        <v>0</v>
      </c>
      <c r="E6" s="55">
        <f>'Сбыт&amp;Цена'!E59</f>
        <v>0</v>
      </c>
      <c r="F6" s="55">
        <f>'Сбыт&amp;Цена'!F59</f>
        <v>0</v>
      </c>
      <c r="G6" s="55">
        <f>'Сбыт&amp;Цена'!G59</f>
        <v>0</v>
      </c>
      <c r="H6" s="55">
        <f>'Сбыт&amp;Цена'!H59</f>
        <v>0</v>
      </c>
      <c r="I6" s="55">
        <f>'Сбыт&amp;Цена'!I59</f>
        <v>0</v>
      </c>
      <c r="J6" s="55">
        <f>'Сбыт&amp;Цена'!J59</f>
        <v>0</v>
      </c>
      <c r="K6" s="55">
        <f>'Сбыт&amp;Цена'!K59</f>
        <v>0</v>
      </c>
      <c r="L6" s="55">
        <f>'Сбыт&amp;Цена'!L59</f>
        <v>0</v>
      </c>
      <c r="M6" s="55">
        <f>'Сбыт&amp;Цена'!M59</f>
        <v>0</v>
      </c>
      <c r="N6" s="55"/>
      <c r="O6" s="55">
        <f>'Сбыт&amp;Цена'!N59</f>
        <v>0</v>
      </c>
      <c r="P6"/>
      <c r="Q6"/>
      <c r="R6"/>
      <c r="S6"/>
      <c r="T6"/>
      <c r="V6"/>
      <c r="W6"/>
      <c r="X6"/>
      <c r="Y6"/>
      <c r="Z6"/>
    </row>
    <row r="7" spans="1:26" ht="11.25">
      <c r="A7" s="36" t="s">
        <v>247</v>
      </c>
      <c r="B7" s="11">
        <f>B5*B6</f>
        <v>0</v>
      </c>
      <c r="C7" s="11">
        <f>C5*C6</f>
        <v>0</v>
      </c>
      <c r="D7" s="11">
        <f>D5*D6</f>
        <v>0</v>
      </c>
      <c r="E7" s="11">
        <f aca="true" t="shared" si="0" ref="E7:M7">E5*E6</f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37">
        <f>SUM(B7:M7)</f>
        <v>0</v>
      </c>
      <c r="O7" s="11">
        <f>O5*O6</f>
        <v>0</v>
      </c>
      <c r="P7"/>
      <c r="Q7"/>
      <c r="R7"/>
      <c r="S7"/>
      <c r="T7"/>
      <c r="V7"/>
      <c r="W7"/>
      <c r="X7"/>
      <c r="Y7"/>
      <c r="Z7"/>
    </row>
    <row r="8" spans="16:26" ht="11.25">
      <c r="P8"/>
      <c r="Q8"/>
      <c r="R8"/>
      <c r="S8"/>
      <c r="T8"/>
      <c r="V8"/>
      <c r="W8"/>
      <c r="X8"/>
      <c r="Y8"/>
      <c r="Z8"/>
    </row>
    <row r="9" spans="1:26" ht="11.25" hidden="1" outlineLevel="1">
      <c r="A9" s="61" t="s">
        <v>248</v>
      </c>
      <c r="E9" s="2" t="s">
        <v>11</v>
      </c>
      <c r="O9" s="43" t="s">
        <v>249</v>
      </c>
      <c r="P9"/>
      <c r="Q9"/>
      <c r="R9"/>
      <c r="S9"/>
      <c r="T9"/>
      <c r="V9"/>
      <c r="W9"/>
      <c r="X9"/>
      <c r="Y9"/>
      <c r="Z9"/>
    </row>
    <row r="10" spans="1:26" ht="11.25" hidden="1" outlineLevel="1">
      <c r="A10" s="36" t="s">
        <v>250</v>
      </c>
      <c r="B10" s="11">
        <f>$B$7*'Сбыт&amp;Цена'!C$18*(1+'Управ.&amp;Фин.'!$B$38)</f>
        <v>0</v>
      </c>
      <c r="C10" s="11">
        <f>$B$7*'Сбыт&amp;Цена'!D$18*(1+'Управ.&amp;Фин.'!$B$38)</f>
        <v>0</v>
      </c>
      <c r="D10" s="11">
        <f>$B$7*'Сбыт&amp;Цена'!E$18*(1+'Управ.&amp;Фин.'!$B$38)</f>
        <v>0</v>
      </c>
      <c r="E10" s="11">
        <f>$B$7*'Сбыт&amp;Цена'!F$18*(1+'Управ.&amp;Фин.'!$B$38)</f>
        <v>0</v>
      </c>
      <c r="F10" s="11"/>
      <c r="G10" s="11"/>
      <c r="H10" s="11"/>
      <c r="I10" s="11"/>
      <c r="J10" s="11"/>
      <c r="K10" s="11"/>
      <c r="L10" s="11"/>
      <c r="M10" s="11"/>
      <c r="N10" s="37">
        <f aca="true" t="shared" si="1" ref="N10:N23">SUM(B10:M10)</f>
        <v>0</v>
      </c>
      <c r="O10" s="44" t="s">
        <v>251</v>
      </c>
      <c r="P10"/>
      <c r="Q10"/>
      <c r="R10"/>
      <c r="S10"/>
      <c r="T10"/>
      <c r="V10"/>
      <c r="W10"/>
      <c r="X10"/>
      <c r="Y10"/>
      <c r="Z10"/>
    </row>
    <row r="11" spans="1:26" ht="11.25" hidden="1" outlineLevel="1">
      <c r="A11" s="36" t="s">
        <v>252</v>
      </c>
      <c r="B11" s="11">
        <f>$C$7*'Сбыт&amp;Цена'!B$18*(1+'Управ.&amp;Фин.'!$B$38)</f>
        <v>0</v>
      </c>
      <c r="C11" s="11">
        <f>$C$7*'Сбыт&amp;Цена'!C$18*(1+'Управ.&amp;Фин.'!$B$38)</f>
        <v>0</v>
      </c>
      <c r="D11" s="11">
        <f>$C$7*'Сбыт&amp;Цена'!D$18*(1+'Управ.&amp;Фин.'!$B$38)</f>
        <v>0</v>
      </c>
      <c r="E11" s="11">
        <f>$C$7*'Сбыт&amp;Цена'!E$18*(1+'Управ.&amp;Фин.'!$B$38)</f>
        <v>0</v>
      </c>
      <c r="F11" s="11">
        <f>$C$7*'Сбыт&amp;Цена'!F$18*(1+'Управ.&amp;Фин.'!$B$38)</f>
        <v>0</v>
      </c>
      <c r="G11" s="11"/>
      <c r="H11" s="11"/>
      <c r="I11" s="11"/>
      <c r="J11" s="11"/>
      <c r="K11" s="11"/>
      <c r="L11" s="11"/>
      <c r="M11" s="11"/>
      <c r="N11" s="37">
        <f t="shared" si="1"/>
        <v>0</v>
      </c>
      <c r="O11" s="44"/>
      <c r="P11"/>
      <c r="Q11"/>
      <c r="R11"/>
      <c r="S11"/>
      <c r="T11"/>
      <c r="V11"/>
      <c r="W11"/>
      <c r="X11"/>
      <c r="Y11"/>
      <c r="Z11"/>
    </row>
    <row r="12" spans="1:26" ht="11.25" hidden="1" outlineLevel="1">
      <c r="A12" s="36" t="s">
        <v>253</v>
      </c>
      <c r="B12" s="11"/>
      <c r="C12" s="11">
        <f>$D$7*'Сбыт&amp;Цена'!B$18*(1+'Управ.&amp;Фин.'!$B$38)</f>
        <v>0</v>
      </c>
      <c r="D12" s="11">
        <f>$D$7*'Сбыт&amp;Цена'!C$18*(1+'Управ.&amp;Фин.'!$B$38)</f>
        <v>0</v>
      </c>
      <c r="E12" s="11">
        <f>$D$7*'Сбыт&amp;Цена'!D$18*(1+'Управ.&amp;Фин.'!$B$38)</f>
        <v>0</v>
      </c>
      <c r="F12" s="11">
        <f>$D$7*'Сбыт&amp;Цена'!E$18*(1+'Управ.&amp;Фин.'!$B$38)</f>
        <v>0</v>
      </c>
      <c r="G12" s="11">
        <f>$D$7*'Сбыт&amp;Цена'!F$18*(1+'Управ.&amp;Фин.'!$B$38)</f>
        <v>0</v>
      </c>
      <c r="H12" s="11"/>
      <c r="I12" s="11"/>
      <c r="J12" s="11"/>
      <c r="K12" s="11"/>
      <c r="L12" s="11"/>
      <c r="M12" s="11"/>
      <c r="N12" s="37">
        <f t="shared" si="1"/>
        <v>0</v>
      </c>
      <c r="O12" s="44"/>
      <c r="P12"/>
      <c r="Q12"/>
      <c r="R12"/>
      <c r="S12"/>
      <c r="T12"/>
      <c r="V12"/>
      <c r="W12"/>
      <c r="X12"/>
      <c r="Y12"/>
      <c r="Z12"/>
    </row>
    <row r="13" spans="1:26" ht="11.25" hidden="1" outlineLevel="1">
      <c r="A13" s="36" t="s">
        <v>254</v>
      </c>
      <c r="B13"/>
      <c r="C13" s="11"/>
      <c r="D13" s="11">
        <f>$E$7*'Сбыт&amp;Цена'!B$28*(1+'Управ.&amp;Фин.'!$B$38)</f>
        <v>0</v>
      </c>
      <c r="E13" s="11">
        <f>$E$7*'Сбыт&amp;Цена'!C$28*(1+'Управ.&amp;Фин.'!$B$38)</f>
        <v>0</v>
      </c>
      <c r="F13" s="11">
        <f>$E$7*'Сбыт&amp;Цена'!D$28*(1+'Управ.&amp;Фин.'!$B$38)</f>
        <v>0</v>
      </c>
      <c r="G13" s="11">
        <f>$E$7*'Сбыт&amp;Цена'!E$28*(1+'Управ.&amp;Фин.'!$B$38)</f>
        <v>0</v>
      </c>
      <c r="H13" s="11">
        <f>$E$7*'Сбыт&amp;Цена'!F$28*(1+'Управ.&amp;Фин.'!$B$38)</f>
        <v>0</v>
      </c>
      <c r="I13" s="11"/>
      <c r="J13" s="11"/>
      <c r="K13" s="11"/>
      <c r="L13" s="11"/>
      <c r="M13" s="11"/>
      <c r="N13" s="37">
        <f>SUM(C13:M13)</f>
        <v>0</v>
      </c>
      <c r="O13" s="50"/>
      <c r="P13"/>
      <c r="Q13"/>
      <c r="R13"/>
      <c r="S13"/>
      <c r="T13"/>
      <c r="V13"/>
      <c r="W13"/>
      <c r="X13"/>
      <c r="Y13"/>
      <c r="Z13"/>
    </row>
    <row r="14" spans="1:26" ht="11.25" hidden="1" outlineLevel="1">
      <c r="A14" s="36" t="s">
        <v>255</v>
      </c>
      <c r="B14" s="11"/>
      <c r="C14" s="11"/>
      <c r="D14" s="11"/>
      <c r="E14" s="11">
        <f>$F$7*'Сбыт&amp;Цена'!B$28*(1+'Управ.&amp;Фин.'!$B$38)</f>
        <v>0</v>
      </c>
      <c r="F14" s="11">
        <f>$F$7*'Сбыт&amp;Цена'!C$28*(1+'Управ.&amp;Фин.'!$B$38)</f>
        <v>0</v>
      </c>
      <c r="G14" s="11">
        <f>$F$7*'Сбыт&amp;Цена'!D$28*(1+'Управ.&amp;Фин.'!$B$38)</f>
        <v>0</v>
      </c>
      <c r="H14" s="11">
        <f>$F$7*'Сбыт&amp;Цена'!E$28*(1+'Управ.&amp;Фин.'!$B$38)</f>
        <v>0</v>
      </c>
      <c r="I14" s="11">
        <f>$F$7*'Сбыт&amp;Цена'!F$28*(1+'Управ.&amp;Фин.'!$B$38)</f>
        <v>0</v>
      </c>
      <c r="J14" s="11"/>
      <c r="K14" s="11"/>
      <c r="L14" s="11"/>
      <c r="M14" s="11"/>
      <c r="N14" s="37">
        <f t="shared" si="1"/>
        <v>0</v>
      </c>
      <c r="O14" s="50"/>
      <c r="P14"/>
      <c r="Q14"/>
      <c r="R14"/>
      <c r="S14"/>
      <c r="T14"/>
      <c r="V14"/>
      <c r="W14"/>
      <c r="X14"/>
      <c r="Y14"/>
      <c r="Z14"/>
    </row>
    <row r="15" spans="1:26" ht="11.25" hidden="1" outlineLevel="1">
      <c r="A15" s="36" t="s">
        <v>256</v>
      </c>
      <c r="B15" s="11"/>
      <c r="C15" s="11"/>
      <c r="D15" s="11"/>
      <c r="E15" s="11"/>
      <c r="F15" s="11">
        <f>$G$7*'Сбыт&amp;Цена'!B$28*(1+'Управ.&amp;Фин.'!$B$38)</f>
        <v>0</v>
      </c>
      <c r="G15" s="11">
        <f>$G$7*'Сбыт&amp;Цена'!C$28*(1+'Управ.&amp;Фин.'!$B$38)</f>
        <v>0</v>
      </c>
      <c r="H15" s="11">
        <f>$G$7*'Сбыт&amp;Цена'!D$28*(1+'Управ.&amp;Фин.'!$B$38)</f>
        <v>0</v>
      </c>
      <c r="I15" s="11">
        <f>$G$7*'Сбыт&amp;Цена'!E$28*(1+'Управ.&amp;Фин.'!$B$38)</f>
        <v>0</v>
      </c>
      <c r="J15" s="11">
        <f>$G$7*'Сбыт&amp;Цена'!F$28*(1+'Управ.&amp;Фин.'!$B$38)</f>
        <v>0</v>
      </c>
      <c r="K15" s="11"/>
      <c r="L15" s="11"/>
      <c r="M15" s="11"/>
      <c r="N15" s="37">
        <f t="shared" si="1"/>
        <v>0</v>
      </c>
      <c r="O15" s="50"/>
      <c r="P15"/>
      <c r="Q15"/>
      <c r="R15"/>
      <c r="S15"/>
      <c r="T15"/>
      <c r="V15"/>
      <c r="W15"/>
      <c r="X15"/>
      <c r="Y15"/>
      <c r="Z15"/>
    </row>
    <row r="16" spans="1:26" ht="11.25" hidden="1" outlineLevel="1">
      <c r="A16" s="36" t="s">
        <v>257</v>
      </c>
      <c r="B16" s="11"/>
      <c r="C16" s="11"/>
      <c r="D16" s="11"/>
      <c r="E16"/>
      <c r="F16" s="11"/>
      <c r="G16" s="11">
        <f>$H$7*'Сбыт&amp;Цена'!B$38*(1+'Управ.&amp;Фин.'!$B$38)</f>
        <v>0</v>
      </c>
      <c r="H16" s="11">
        <f>$H$7*'Сбыт&amp;Цена'!C$38*(1+'Управ.&amp;Фин.'!$B$38)</f>
        <v>0</v>
      </c>
      <c r="I16" s="11">
        <f>$H$7*'Сбыт&amp;Цена'!D$38*(1+'Управ.&amp;Фин.'!$B$38)</f>
        <v>0</v>
      </c>
      <c r="J16" s="11">
        <f>$H$7*'Сбыт&amp;Цена'!E$38*(1+'Управ.&amp;Фин.'!$B$38)</f>
        <v>0</v>
      </c>
      <c r="K16" s="11">
        <f>$H$7*'Сбыт&amp;Цена'!F$38*(1+'Управ.&amp;Фин.'!$B$38)</f>
        <v>0</v>
      </c>
      <c r="L16" s="11"/>
      <c r="M16" s="11"/>
      <c r="N16" s="37">
        <f t="shared" si="1"/>
        <v>0</v>
      </c>
      <c r="O16" s="50"/>
      <c r="P16"/>
      <c r="Q16"/>
      <c r="R16"/>
      <c r="S16"/>
      <c r="T16"/>
      <c r="V16"/>
      <c r="W16"/>
      <c r="X16"/>
      <c r="Y16"/>
      <c r="Z16"/>
    </row>
    <row r="17" spans="1:26" ht="11.25" hidden="1" outlineLevel="1">
      <c r="A17" s="36" t="s">
        <v>258</v>
      </c>
      <c r="B17" s="11"/>
      <c r="C17" s="11"/>
      <c r="D17" s="11"/>
      <c r="E17" s="11"/>
      <c r="F17" s="11"/>
      <c r="G17" s="11"/>
      <c r="H17" s="11">
        <f>$I$7*'Сбыт&amp;Цена'!B$38*(1+'Управ.&amp;Фин.'!$B$38)</f>
        <v>0</v>
      </c>
      <c r="I17" s="11">
        <f>$I$7*'Сбыт&amp;Цена'!C$38*(1+'Управ.&amp;Фин.'!$B$38)</f>
        <v>0</v>
      </c>
      <c r="J17" s="11">
        <f>$I$7*'Сбыт&amp;Цена'!D$38*(1+'Управ.&amp;Фин.'!$B$38)</f>
        <v>0</v>
      </c>
      <c r="K17" s="11">
        <f>$I$7*'Сбыт&amp;Цена'!E$38*(1+'Управ.&amp;Фин.'!$B$38)</f>
        <v>0</v>
      </c>
      <c r="L17" s="11">
        <f>$I$7*'Сбыт&amp;Цена'!F$38*(1+'Управ.&amp;Фин.'!$B$38)</f>
        <v>0</v>
      </c>
      <c r="M17" s="11"/>
      <c r="N17" s="37">
        <f t="shared" si="1"/>
        <v>0</v>
      </c>
      <c r="O17" s="50"/>
      <c r="P17"/>
      <c r="Q17"/>
      <c r="R17"/>
      <c r="S17"/>
      <c r="T17"/>
      <c r="V17"/>
      <c r="W17"/>
      <c r="X17"/>
      <c r="Y17"/>
      <c r="Z17"/>
    </row>
    <row r="18" spans="1:26" ht="11.25" hidden="1" outlineLevel="1">
      <c r="A18" s="36" t="s">
        <v>259</v>
      </c>
      <c r="B18" s="11"/>
      <c r="C18" s="11"/>
      <c r="D18" s="11"/>
      <c r="E18" s="11"/>
      <c r="F18" s="11"/>
      <c r="G18" s="11"/>
      <c r="H18" s="11"/>
      <c r="I18" s="11">
        <f>$J$7*'Сбыт&amp;Цена'!B$38*(1+'Управ.&amp;Фин.'!$B$38)</f>
        <v>0</v>
      </c>
      <c r="J18" s="11">
        <f>$J$7*'Сбыт&amp;Цена'!C$38*(1+'Управ.&amp;Фин.'!$B$38)</f>
        <v>0</v>
      </c>
      <c r="K18" s="11">
        <f>$J$7*'Сбыт&amp;Цена'!D$38*(1+'Управ.&amp;Фин.'!$B$38)</f>
        <v>0</v>
      </c>
      <c r="L18" s="11">
        <f>$J$7*'Сбыт&amp;Цена'!E$38*(1+'Управ.&amp;Фин.'!$B$38)</f>
        <v>0</v>
      </c>
      <c r="M18" s="11">
        <f>$J$7*'Сбыт&amp;Цена'!F$38*(1+'Управ.&amp;Фин.'!$B$38)</f>
        <v>0</v>
      </c>
      <c r="N18" s="37">
        <f t="shared" si="1"/>
        <v>0</v>
      </c>
      <c r="O18" s="50"/>
      <c r="P18"/>
      <c r="Q18"/>
      <c r="R18"/>
      <c r="S18"/>
      <c r="T18"/>
      <c r="V18"/>
      <c r="W18"/>
      <c r="X18"/>
      <c r="Y18"/>
      <c r="Z18"/>
    </row>
    <row r="19" spans="1:26" ht="11.25" hidden="1" outlineLevel="1">
      <c r="A19" s="36" t="s">
        <v>260</v>
      </c>
      <c r="B19" s="11"/>
      <c r="C19" s="11"/>
      <c r="D19" s="11"/>
      <c r="E19" s="11"/>
      <c r="F19" s="11"/>
      <c r="G19" s="11"/>
      <c r="H19" s="11"/>
      <c r="I19" s="11"/>
      <c r="J19" s="11">
        <f>$K$7*'Сбыт&amp;Цена'!B$49*(1+'Управ.&amp;Фин.'!$B$38)</f>
        <v>0</v>
      </c>
      <c r="K19" s="11">
        <f>$K$7*'Сбыт&amp;Цена'!C$49*(1+'Управ.&amp;Фин.'!$B$38)</f>
        <v>0</v>
      </c>
      <c r="L19" s="11">
        <f>$K$7*'Сбыт&amp;Цена'!D$49*(1+'Управ.&amp;Фин.'!$B$38)</f>
        <v>0</v>
      </c>
      <c r="M19" s="11">
        <f>$K$7*'Сбыт&amp;Цена'!E$49*(1+'Управ.&amp;Фин.'!$B$38)</f>
        <v>0</v>
      </c>
      <c r="N19" s="37">
        <f t="shared" si="1"/>
        <v>0</v>
      </c>
      <c r="O19" s="50">
        <f>K7*'Сбыт&amp;Цена'!$F$49</f>
        <v>0</v>
      </c>
      <c r="P19"/>
      <c r="Q19"/>
      <c r="R19"/>
      <c r="S19"/>
      <c r="T19"/>
      <c r="V19"/>
      <c r="W19"/>
      <c r="X19"/>
      <c r="Y19"/>
      <c r="Z19"/>
    </row>
    <row r="20" spans="1:26" ht="11.25" hidden="1" outlineLevel="1">
      <c r="A20" s="36" t="s">
        <v>261</v>
      </c>
      <c r="B20" s="11"/>
      <c r="C20" s="11"/>
      <c r="D20" s="11"/>
      <c r="E20" s="11"/>
      <c r="F20" s="11"/>
      <c r="G20" s="11"/>
      <c r="H20" s="11"/>
      <c r="I20" s="11"/>
      <c r="J20" s="11"/>
      <c r="K20" s="11">
        <f>$L$7*'Сбыт&amp;Цена'!B$49*(1+'Управ.&amp;Фин.'!$B$38)</f>
        <v>0</v>
      </c>
      <c r="L20" s="11">
        <f>$L$7*'Сбыт&amp;Цена'!C$49*(1+'Управ.&amp;Фин.'!$B$38)</f>
        <v>0</v>
      </c>
      <c r="M20" s="11">
        <f>$L$7*'Сбыт&amp;Цена'!D$49*(1+'Управ.&amp;Фин.'!$B$38)</f>
        <v>0</v>
      </c>
      <c r="N20" s="37">
        <f t="shared" si="1"/>
        <v>0</v>
      </c>
      <c r="O20" s="50">
        <f>L7*('Сбыт&amp;Цена'!$E$49+'Сбыт&amp;Цена'!$F$49)</f>
        <v>0</v>
      </c>
      <c r="P20"/>
      <c r="Q20"/>
      <c r="R20"/>
      <c r="S20"/>
      <c r="T20"/>
      <c r="V20"/>
      <c r="W20"/>
      <c r="X20"/>
      <c r="Y20"/>
      <c r="Z20"/>
    </row>
    <row r="21" spans="1:26" ht="11.25" hidden="1" outlineLevel="1">
      <c r="A21" s="36" t="s">
        <v>262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>
        <f>$M$7*'Сбыт&amp;Цена'!B$49*(1+'Управ.&amp;Фин.'!$B$38)</f>
        <v>0</v>
      </c>
      <c r="M21" s="11">
        <f>$M$7*'Сбыт&amp;Цена'!C$49*(1+'Управ.&amp;Фин.'!$B$38)</f>
        <v>0</v>
      </c>
      <c r="N21" s="37">
        <f t="shared" si="1"/>
        <v>0</v>
      </c>
      <c r="O21" s="50">
        <f>M7*('Сбыт&amp;Цена'!$D$49+'Сбыт&amp;Цена'!$E$49+'Сбыт&amp;Цена'!$F$49)</f>
        <v>0</v>
      </c>
      <c r="P21"/>
      <c r="Q21"/>
      <c r="R21"/>
      <c r="S21"/>
      <c r="T21"/>
      <c r="V21"/>
      <c r="W21"/>
      <c r="X21"/>
      <c r="Y21"/>
      <c r="Z21"/>
    </row>
    <row r="22" spans="1:26" ht="11.25" hidden="1" outlineLevel="1">
      <c r="A22" s="36" t="s">
        <v>263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f>O$7*'Сбыт&amp;Цена'!$B$18*(1+'Управ.&amp;Фин.'!B38)</f>
        <v>0</v>
      </c>
      <c r="N22" s="37">
        <f t="shared" si="1"/>
        <v>0</v>
      </c>
      <c r="O22" s="50"/>
      <c r="P22"/>
      <c r="Q22"/>
      <c r="R22"/>
      <c r="S22"/>
      <c r="T22"/>
      <c r="V22"/>
      <c r="W22"/>
      <c r="X22"/>
      <c r="Y22"/>
      <c r="Z22"/>
    </row>
    <row r="23" spans="1:26" ht="11.25" hidden="1" outlineLevel="1">
      <c r="A23" s="2" t="s">
        <v>264</v>
      </c>
      <c r="B23" s="11">
        <f>SUM(B10:B22)</f>
        <v>0</v>
      </c>
      <c r="C23" s="11">
        <f>SUM(C10:C22)</f>
        <v>0</v>
      </c>
      <c r="D23" s="11">
        <f>SUM(D10:D22)</f>
        <v>0</v>
      </c>
      <c r="E23" s="11">
        <f aca="true" t="shared" si="2" ref="E23:M23">SUM(E10:E22)</f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11">
        <f t="shared" si="2"/>
        <v>0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37">
        <f t="shared" si="1"/>
        <v>0</v>
      </c>
      <c r="O23" s="50">
        <f>SUM(O13:O22)</f>
        <v>0</v>
      </c>
      <c r="P23"/>
      <c r="Q23"/>
      <c r="R23"/>
      <c r="S23"/>
      <c r="T23"/>
      <c r="V23"/>
      <c r="W23"/>
      <c r="X23"/>
      <c r="Y23"/>
      <c r="Z23"/>
    </row>
    <row r="24" spans="2:26" ht="11.25" hidden="1" outlineLevel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1"/>
      <c r="T24"/>
      <c r="U24" s="2"/>
      <c r="Z24"/>
    </row>
    <row r="25" spans="5:26" ht="11.25" collapsed="1">
      <c r="E25" s="61" t="s">
        <v>265</v>
      </c>
      <c r="F25" s="24"/>
      <c r="G25" s="24"/>
      <c r="H25" s="2" t="s">
        <v>11</v>
      </c>
      <c r="O25" s="38" t="s">
        <v>58</v>
      </c>
      <c r="T25"/>
      <c r="U25" s="2"/>
      <c r="Z25"/>
    </row>
    <row r="26" spans="14:26" ht="11.25">
      <c r="N26" s="38" t="s">
        <v>243</v>
      </c>
      <c r="O26" s="39" t="s">
        <v>59</v>
      </c>
      <c r="T26"/>
      <c r="U26" s="2"/>
      <c r="Z26"/>
    </row>
    <row r="27" spans="2:26" ht="11.25">
      <c r="B27" s="3" t="s">
        <v>58</v>
      </c>
      <c r="C27" s="3" t="s">
        <v>61</v>
      </c>
      <c r="D27" s="3" t="s">
        <v>62</v>
      </c>
      <c r="E27" s="3" t="s">
        <v>63</v>
      </c>
      <c r="F27" s="3" t="s">
        <v>64</v>
      </c>
      <c r="G27" s="3" t="s">
        <v>65</v>
      </c>
      <c r="H27" s="3" t="s">
        <v>66</v>
      </c>
      <c r="I27" s="3" t="s">
        <v>67</v>
      </c>
      <c r="J27" s="3" t="s">
        <v>68</v>
      </c>
      <c r="K27" s="3" t="s">
        <v>69</v>
      </c>
      <c r="L27" s="3" t="s">
        <v>70</v>
      </c>
      <c r="M27" s="38" t="s">
        <v>71</v>
      </c>
      <c r="N27" s="38" t="s">
        <v>244</v>
      </c>
      <c r="O27" s="39" t="s">
        <v>72</v>
      </c>
      <c r="T27"/>
      <c r="U27" s="2"/>
      <c r="Z27"/>
    </row>
    <row r="28" spans="1:26" ht="11.25">
      <c r="A28" s="2" t="s">
        <v>245</v>
      </c>
      <c r="B28" s="51">
        <f>'Сбыт&amp;Цена'!B7</f>
        <v>0</v>
      </c>
      <c r="C28" s="51">
        <f>'Сбыт&amp;Цена'!C7</f>
        <v>0</v>
      </c>
      <c r="D28" s="51">
        <f>'Сбыт&amp;Цена'!D7</f>
        <v>0</v>
      </c>
      <c r="E28" s="51">
        <f>'Сбыт&amp;Цена'!E7</f>
        <v>0</v>
      </c>
      <c r="F28" s="51">
        <f>'Сбыт&amp;Цена'!F7</f>
        <v>0</v>
      </c>
      <c r="G28" s="51">
        <f>'Сбыт&amp;Цена'!G7</f>
        <v>0</v>
      </c>
      <c r="H28" s="51">
        <f>'Сбыт&amp;Цена'!H7</f>
        <v>0</v>
      </c>
      <c r="I28" s="51">
        <f>'Сбыт&amp;Цена'!I7</f>
        <v>0</v>
      </c>
      <c r="J28" s="51">
        <f>'Сбыт&amp;Цена'!J7</f>
        <v>0</v>
      </c>
      <c r="K28" s="51">
        <f>'Сбыт&amp;Цена'!K7</f>
        <v>0</v>
      </c>
      <c r="L28" s="51">
        <f>'Сбыт&amp;Цена'!L7</f>
        <v>0</v>
      </c>
      <c r="M28" s="51">
        <f>'Сбыт&amp;Цена'!M7</f>
        <v>0</v>
      </c>
      <c r="N28" s="51">
        <f>SUM(B28:M28)</f>
        <v>0</v>
      </c>
      <c r="O28" s="51">
        <f>'Сбыт&amp;Цена'!N7</f>
        <v>0</v>
      </c>
      <c r="T28"/>
      <c r="U28" s="2"/>
      <c r="Z28"/>
    </row>
    <row r="29" spans="1:26" ht="11.25">
      <c r="A29" s="2" t="s">
        <v>246</v>
      </c>
      <c r="B29" s="63">
        <f>'Сбыт&amp;Цена'!B60</f>
        <v>0</v>
      </c>
      <c r="C29" s="63">
        <f>'Сбыт&amp;Цена'!C60</f>
        <v>0</v>
      </c>
      <c r="D29" s="63">
        <f>'Сбыт&amp;Цена'!D60</f>
        <v>0</v>
      </c>
      <c r="E29" s="63">
        <f>'Сбыт&amp;Цена'!E60</f>
        <v>0</v>
      </c>
      <c r="F29" s="63">
        <f>'Сбыт&amp;Цена'!F60</f>
        <v>0</v>
      </c>
      <c r="G29" s="63">
        <f>'Сбыт&amp;Цена'!G60</f>
        <v>0</v>
      </c>
      <c r="H29" s="63">
        <f>'Сбыт&amp;Цена'!H60</f>
        <v>0</v>
      </c>
      <c r="I29" s="63">
        <f>'Сбыт&amp;Цена'!I60</f>
        <v>0</v>
      </c>
      <c r="J29" s="63">
        <f>'Сбыт&amp;Цена'!J60</f>
        <v>0</v>
      </c>
      <c r="K29" s="63">
        <f>'Сбыт&amp;Цена'!K60</f>
        <v>0</v>
      </c>
      <c r="L29" s="63">
        <f>'Сбыт&amp;Цена'!L60</f>
        <v>0</v>
      </c>
      <c r="M29" s="63">
        <f>'Сбыт&amp;Цена'!M60</f>
        <v>0</v>
      </c>
      <c r="N29" s="64"/>
      <c r="O29" s="63">
        <f>'Сбыт&amp;Цена'!N60</f>
        <v>0</v>
      </c>
      <c r="T29"/>
      <c r="U29" s="2"/>
      <c r="Z29"/>
    </row>
    <row r="30" spans="1:26" ht="11.25">
      <c r="A30" s="36" t="s">
        <v>247</v>
      </c>
      <c r="B30" s="51">
        <f>B28*B29</f>
        <v>0</v>
      </c>
      <c r="C30" s="51">
        <f>C28*C29</f>
        <v>0</v>
      </c>
      <c r="D30" s="51">
        <f>D28*D29</f>
        <v>0</v>
      </c>
      <c r="E30" s="51">
        <f aca="true" t="shared" si="3" ref="E30:M30">E28*E29</f>
        <v>0</v>
      </c>
      <c r="F30" s="51">
        <f t="shared" si="3"/>
        <v>0</v>
      </c>
      <c r="G30" s="51">
        <f t="shared" si="3"/>
        <v>0</v>
      </c>
      <c r="H30" s="51">
        <f t="shared" si="3"/>
        <v>0</v>
      </c>
      <c r="I30" s="51">
        <f t="shared" si="3"/>
        <v>0</v>
      </c>
      <c r="J30" s="51">
        <f t="shared" si="3"/>
        <v>0</v>
      </c>
      <c r="K30" s="51">
        <f t="shared" si="3"/>
        <v>0</v>
      </c>
      <c r="L30" s="51">
        <f t="shared" si="3"/>
        <v>0</v>
      </c>
      <c r="M30" s="51">
        <f t="shared" si="3"/>
        <v>0</v>
      </c>
      <c r="N30" s="11">
        <f>SUM(B30:M30)</f>
        <v>0</v>
      </c>
      <c r="O30" s="51">
        <f>O28*O29</f>
        <v>0</v>
      </c>
      <c r="T30"/>
      <c r="U30" s="2"/>
      <c r="Z30"/>
    </row>
    <row r="31" spans="20:26" ht="11.25">
      <c r="T31"/>
      <c r="U31" s="2"/>
      <c r="Z31"/>
    </row>
    <row r="32" spans="1:26" ht="11.25" customHeight="1" hidden="1" outlineLevel="1">
      <c r="A32" s="36" t="s">
        <v>248</v>
      </c>
      <c r="O32" s="43" t="s">
        <v>249</v>
      </c>
      <c r="T32"/>
      <c r="U32" s="2"/>
      <c r="Z32"/>
    </row>
    <row r="33" spans="1:26" ht="11.25" customHeight="1" hidden="1" outlineLevel="1">
      <c r="A33" s="36" t="s">
        <v>250</v>
      </c>
      <c r="B33" s="37">
        <f>$B$30*'Сбыт&amp;Цена'!C$19*(1+'Управ.&amp;Фин.'!$B$38)</f>
        <v>0</v>
      </c>
      <c r="C33" s="37">
        <f>$B$30*'Сбыт&amp;Цена'!D$19*(1+'Управ.&amp;Фин.'!$B$38)</f>
        <v>0</v>
      </c>
      <c r="D33" s="37">
        <f>$B$30*'Сбыт&amp;Цена'!E$19*(1+'Управ.&amp;Фин.'!$B$38)</f>
        <v>0</v>
      </c>
      <c r="E33" s="37">
        <f>$B$30*'Сбыт&amp;Цена'!F$19*(1+'Управ.&amp;Фин.'!$B$38)</f>
        <v>0</v>
      </c>
      <c r="F33" s="37"/>
      <c r="G33" s="37"/>
      <c r="H33" s="37"/>
      <c r="I33" s="37"/>
      <c r="J33" s="37"/>
      <c r="K33" s="37"/>
      <c r="L33" s="37"/>
      <c r="M33" s="37"/>
      <c r="N33" s="37">
        <f aca="true" t="shared" si="4" ref="N33:N45">SUM(B33:M33)</f>
        <v>0</v>
      </c>
      <c r="O33" s="44" t="s">
        <v>251</v>
      </c>
      <c r="T33"/>
      <c r="U33" s="2"/>
      <c r="Z33"/>
    </row>
    <row r="34" spans="1:26" ht="11.25" customHeight="1" hidden="1" outlineLevel="1">
      <c r="A34" s="36" t="s">
        <v>252</v>
      </c>
      <c r="B34" s="37">
        <f>$C$30*'Сбыт&amp;Цена'!B$19*(1+'Управ.&amp;Фин.'!$B$38)</f>
        <v>0</v>
      </c>
      <c r="C34" s="37">
        <f>$C$30*'Сбыт&amp;Цена'!C$19*(1+'Управ.&amp;Фин.'!$B$38)</f>
        <v>0</v>
      </c>
      <c r="D34" s="37">
        <f>$C$30*'Сбыт&amp;Цена'!D$19*(1+'Управ.&amp;Фин.'!$B$38)</f>
        <v>0</v>
      </c>
      <c r="E34" s="37">
        <f>$C$30*'Сбыт&amp;Цена'!E$19*(1+'Управ.&amp;Фин.'!$B$38)</f>
        <v>0</v>
      </c>
      <c r="F34" s="37">
        <f>$C$30*'Сбыт&amp;Цена'!F$19*(1+'Управ.&amp;Фин.'!$B$38)</f>
        <v>0</v>
      </c>
      <c r="G34" s="37"/>
      <c r="H34" s="37"/>
      <c r="I34" s="37"/>
      <c r="J34" s="37"/>
      <c r="K34" s="37"/>
      <c r="L34" s="37"/>
      <c r="M34" s="37"/>
      <c r="N34" s="37">
        <f t="shared" si="4"/>
        <v>0</v>
      </c>
      <c r="O34" s="44"/>
      <c r="T34"/>
      <c r="U34" s="2"/>
      <c r="Z34"/>
    </row>
    <row r="35" spans="1:26" ht="11.25" customHeight="1" hidden="1" outlineLevel="1">
      <c r="A35" s="36" t="s">
        <v>253</v>
      </c>
      <c r="B35" s="37"/>
      <c r="C35" s="37">
        <f>$D$30*'Сбыт&amp;Цена'!B$19*(1+'Управ.&amp;Фин.'!$B$38)</f>
        <v>0</v>
      </c>
      <c r="D35" s="37">
        <f>$D$30*'Сбыт&amp;Цена'!C$19*(1+'Управ.&amp;Фин.'!$B$38)</f>
        <v>0</v>
      </c>
      <c r="E35" s="37">
        <f>$D$30*'Сбыт&amp;Цена'!D$19*(1+'Управ.&amp;Фин.'!$B$38)</f>
        <v>0</v>
      </c>
      <c r="F35" s="37">
        <f>$D$30*'Сбыт&amp;Цена'!E$19*(1+'Управ.&amp;Фин.'!$B$38)</f>
        <v>0</v>
      </c>
      <c r="G35" s="37">
        <f>$D$30*'Сбыт&amp;Цена'!F$19*(1+'Управ.&amp;Фин.'!$B$38)</f>
        <v>0</v>
      </c>
      <c r="H35" s="37"/>
      <c r="I35" s="37"/>
      <c r="J35" s="37"/>
      <c r="K35" s="37"/>
      <c r="L35" s="37"/>
      <c r="M35" s="37"/>
      <c r="N35" s="37">
        <f t="shared" si="4"/>
        <v>0</v>
      </c>
      <c r="O35" s="44"/>
      <c r="T35"/>
      <c r="U35" s="2"/>
      <c r="Z35"/>
    </row>
    <row r="36" spans="1:26" ht="11.25" customHeight="1" hidden="1" outlineLevel="1">
      <c r="A36" s="36" t="s">
        <v>254</v>
      </c>
      <c r="B36"/>
      <c r="C36" s="37"/>
      <c r="D36" s="37">
        <f>$E$30*'Сбыт&amp;Цена'!B$29*(1+'Управ.&amp;Фин.'!$B$38)</f>
        <v>0</v>
      </c>
      <c r="E36" s="37">
        <f>$E$30*'Сбыт&amp;Цена'!C$29*(1+'Управ.&amp;Фин.'!$B$38)</f>
        <v>0</v>
      </c>
      <c r="F36" s="37">
        <f>$E$30*'Сбыт&amp;Цена'!D$29*(1+'Управ.&amp;Фин.'!$B$38)</f>
        <v>0</v>
      </c>
      <c r="G36" s="37">
        <f>$E$30*'Сбыт&amp;Цена'!E$29*(1+'Управ.&amp;Фин.'!$B$38)</f>
        <v>0</v>
      </c>
      <c r="H36" s="37">
        <f>$E$30*'Сбыт&amp;Цена'!F$29*(1+'Управ.&amp;Фин.'!$B$38)</f>
        <v>0</v>
      </c>
      <c r="I36" s="37"/>
      <c r="J36" s="37"/>
      <c r="K36" s="37"/>
      <c r="L36" s="37"/>
      <c r="M36" s="37"/>
      <c r="N36" s="11">
        <f>SUM(C36:M36)</f>
        <v>0</v>
      </c>
      <c r="O36" s="50"/>
      <c r="T36"/>
      <c r="U36" s="2"/>
      <c r="Z36"/>
    </row>
    <row r="37" spans="1:26" ht="11.25" customHeight="1" hidden="1" outlineLevel="1">
      <c r="A37" s="36" t="s">
        <v>255</v>
      </c>
      <c r="B37" s="37"/>
      <c r="C37" s="37"/>
      <c r="D37" s="37"/>
      <c r="E37" s="37">
        <f>$F$30*'Сбыт&amp;Цена'!B$29*(1+'Управ.&amp;Фин.'!$B$38)</f>
        <v>0</v>
      </c>
      <c r="F37" s="37">
        <f>$F$30*'Сбыт&amp;Цена'!C$29*(1+'Управ.&amp;Фин.'!$B$38)</f>
        <v>0</v>
      </c>
      <c r="G37" s="37">
        <f>$F$30*'Сбыт&amp;Цена'!D$29*(1+'Управ.&amp;Фин.'!$B$38)</f>
        <v>0</v>
      </c>
      <c r="H37" s="37">
        <f>$F$30*'Сбыт&amp;Цена'!E$29*(1+'Управ.&amp;Фин.'!$B$38)</f>
        <v>0</v>
      </c>
      <c r="I37" s="37">
        <f>$F$30*'Сбыт&amp;Цена'!F$29*(1+'Управ.&amp;Фин.'!$B$38)</f>
        <v>0</v>
      </c>
      <c r="J37" s="37"/>
      <c r="K37" s="37"/>
      <c r="L37" s="37"/>
      <c r="M37" s="37"/>
      <c r="N37" s="37">
        <f t="shared" si="4"/>
        <v>0</v>
      </c>
      <c r="O37" s="50"/>
      <c r="T37"/>
      <c r="U37" s="2"/>
      <c r="Z37"/>
    </row>
    <row r="38" spans="1:26" ht="11.25" customHeight="1" hidden="1" outlineLevel="1">
      <c r="A38" s="36" t="s">
        <v>256</v>
      </c>
      <c r="B38" s="37"/>
      <c r="C38" s="37"/>
      <c r="D38" s="37"/>
      <c r="E38" s="37"/>
      <c r="F38" s="37">
        <f>$G$30*'Сбыт&amp;Цена'!B$29*(1+'Управ.&amp;Фин.'!$B$38)</f>
        <v>0</v>
      </c>
      <c r="G38" s="37">
        <f>$G$30*'Сбыт&amp;Цена'!C$29*(1+'Управ.&amp;Фин.'!$B$38)</f>
        <v>0</v>
      </c>
      <c r="H38" s="37">
        <f>$G$30*'Сбыт&amp;Цена'!D$29*(1+'Управ.&amp;Фин.'!$B$38)</f>
        <v>0</v>
      </c>
      <c r="I38" s="37">
        <f>$G$30*'Сбыт&amp;Цена'!E$29*(1+'Управ.&amp;Фин.'!$B$38)</f>
        <v>0</v>
      </c>
      <c r="J38" s="37">
        <f>$G$30*'Сбыт&amp;Цена'!F$29*(1+'Управ.&amp;Фин.'!$B$38)</f>
        <v>0</v>
      </c>
      <c r="K38" s="37"/>
      <c r="L38" s="37"/>
      <c r="M38" s="37"/>
      <c r="N38" s="37">
        <f t="shared" si="4"/>
        <v>0</v>
      </c>
      <c r="O38" s="50"/>
      <c r="T38"/>
      <c r="U38" s="2"/>
      <c r="Z38"/>
    </row>
    <row r="39" spans="1:26" ht="11.25" customHeight="1" hidden="1" outlineLevel="1">
      <c r="A39" s="36" t="s">
        <v>257</v>
      </c>
      <c r="B39" s="11"/>
      <c r="C39" s="11"/>
      <c r="D39" s="11"/>
      <c r="E39"/>
      <c r="F39" s="37"/>
      <c r="G39" s="37">
        <f>$H$30*'Сбыт&amp;Цена'!B$39*(1+'Управ.&amp;Фин.'!$B$38)</f>
        <v>0</v>
      </c>
      <c r="H39" s="37">
        <f>$H30*'Сбыт&amp;Цена'!C$39*(1+'Управ.&amp;Фин.'!$B$38)</f>
        <v>0</v>
      </c>
      <c r="I39" s="37">
        <f>$H30*'Сбыт&amp;Цена'!D$39*(1+'Управ.&amp;Фин.'!$B$38)</f>
        <v>0</v>
      </c>
      <c r="J39" s="37">
        <f>$H30*'Сбыт&amp;Цена'!E$39*(1+'Управ.&amp;Фин.'!$B$38)</f>
        <v>0</v>
      </c>
      <c r="K39" s="37">
        <f>$H30*'Сбыт&amp;Цена'!F$39*(1+'Управ.&amp;Фин.'!$B$38)</f>
        <v>0</v>
      </c>
      <c r="L39" s="37"/>
      <c r="M39" s="37"/>
      <c r="N39" s="11">
        <f t="shared" si="4"/>
        <v>0</v>
      </c>
      <c r="O39" s="88"/>
      <c r="T39"/>
      <c r="U39" s="2"/>
      <c r="Z39"/>
    </row>
    <row r="40" spans="1:26" ht="11.25" customHeight="1" hidden="1" outlineLevel="1">
      <c r="A40" s="36" t="s">
        <v>258</v>
      </c>
      <c r="B40" s="11"/>
      <c r="C40" s="11"/>
      <c r="D40" s="11"/>
      <c r="E40" s="37"/>
      <c r="F40" s="37"/>
      <c r="G40" s="37"/>
      <c r="H40" s="37">
        <f>$I$30*'Сбыт&amp;Цена'!B$39*(1+'Управ.&amp;Фин.'!$B$38)</f>
        <v>0</v>
      </c>
      <c r="I40" s="37">
        <f>$I$30*'Сбыт&amp;Цена'!C$39*(1+'Управ.&amp;Фин.'!$B$38)</f>
        <v>0</v>
      </c>
      <c r="J40" s="37">
        <f>$I$30*'Сбыт&amp;Цена'!D$39*(1+'Управ.&amp;Фин.'!$B$38)</f>
        <v>0</v>
      </c>
      <c r="K40" s="37">
        <f>$I$30*'Сбыт&amp;Цена'!E$39*(1+'Управ.&amp;Фин.'!$B$38)</f>
        <v>0</v>
      </c>
      <c r="L40" s="37">
        <f>$I$30*'Сбыт&amp;Цена'!F$39*(1+'Управ.&amp;Фин.'!$B$38)</f>
        <v>0</v>
      </c>
      <c r="M40" s="37"/>
      <c r="N40" s="37">
        <f t="shared" si="4"/>
        <v>0</v>
      </c>
      <c r="O40" s="50"/>
      <c r="T40"/>
      <c r="U40" s="2"/>
      <c r="Z40"/>
    </row>
    <row r="41" spans="1:26" ht="11.25" customHeight="1" hidden="1" outlineLevel="1">
      <c r="A41" s="36" t="s">
        <v>259</v>
      </c>
      <c r="B41" s="11"/>
      <c r="C41" s="11"/>
      <c r="D41" s="11"/>
      <c r="E41" s="37"/>
      <c r="F41" s="37"/>
      <c r="G41" s="37"/>
      <c r="H41" s="37"/>
      <c r="I41" s="37">
        <f>$J$30*'Сбыт&amp;Цена'!B$39*(1+'Управ.&amp;Фин.'!$B$38)</f>
        <v>0</v>
      </c>
      <c r="J41" s="37">
        <f>$J$30*'Сбыт&amp;Цена'!C$39*(1+'Управ.&amp;Фин.'!$B$38)</f>
        <v>0</v>
      </c>
      <c r="K41" s="37">
        <f>$J$30*'Сбыт&amp;Цена'!D$39*(1+'Управ.&amp;Фин.'!$B$38)</f>
        <v>0</v>
      </c>
      <c r="L41" s="37">
        <f>$J$30*'Сбыт&amp;Цена'!E$39*(1+'Управ.&amp;Фин.'!$B$38)</f>
        <v>0</v>
      </c>
      <c r="M41" s="37">
        <f>$J$30*'Сбыт&amp;Цена'!F$39*(1+'Управ.&amp;Фин.'!$B$38)</f>
        <v>0</v>
      </c>
      <c r="N41" s="37">
        <f t="shared" si="4"/>
        <v>0</v>
      </c>
      <c r="O41" s="50"/>
      <c r="T41"/>
      <c r="U41" s="2"/>
      <c r="Z41"/>
    </row>
    <row r="42" spans="1:26" ht="11.25" customHeight="1" hidden="1" outlineLevel="1">
      <c r="A42" s="36" t="s">
        <v>260</v>
      </c>
      <c r="B42" s="11"/>
      <c r="C42" s="11"/>
      <c r="D42" s="11"/>
      <c r="E42" s="37"/>
      <c r="F42" s="37"/>
      <c r="G42" s="37"/>
      <c r="H42" s="37"/>
      <c r="I42" s="37"/>
      <c r="J42" s="37">
        <f>$K$30*'Сбыт&amp;Цена'!B$50*(1+'Управ.&amp;Фин.'!$B$38)</f>
        <v>0</v>
      </c>
      <c r="K42" s="37">
        <f>$K$30*'Сбыт&amp;Цена'!C$50*(1+'Управ.&amp;Фин.'!$B$38)</f>
        <v>0</v>
      </c>
      <c r="L42" s="37">
        <f>$K$30*'Сбыт&amp;Цена'!D$50*(1+'Управ.&amp;Фин.'!$B$38)</f>
        <v>0</v>
      </c>
      <c r="M42" s="37">
        <f>$K$30*'Сбыт&amp;Цена'!E$50*(1+'Управ.&amp;Фин.'!$B$38)</f>
        <v>0</v>
      </c>
      <c r="N42" s="37">
        <f t="shared" si="4"/>
        <v>0</v>
      </c>
      <c r="O42" s="50">
        <f>K30*'Сбыт&amp;Цена'!$F$50</f>
        <v>0</v>
      </c>
      <c r="T42"/>
      <c r="U42" s="2"/>
      <c r="Z42"/>
    </row>
    <row r="43" spans="1:26" ht="11.25" customHeight="1" hidden="1" outlineLevel="1">
      <c r="A43" s="36" t="s">
        <v>261</v>
      </c>
      <c r="B43" s="11"/>
      <c r="C43" s="11"/>
      <c r="D43" s="11"/>
      <c r="E43" s="37"/>
      <c r="F43" s="37"/>
      <c r="G43" s="37"/>
      <c r="H43" s="37"/>
      <c r="I43" s="37"/>
      <c r="J43" s="37"/>
      <c r="K43" s="37">
        <f>$L$30*'Сбыт&amp;Цена'!B$50*(1+'Управ.&amp;Фин.'!$B$38)</f>
        <v>0</v>
      </c>
      <c r="L43" s="37">
        <f>$L$30*'Сбыт&amp;Цена'!C$50*(1+'Управ.&amp;Фин.'!$B$38)</f>
        <v>0</v>
      </c>
      <c r="M43" s="37">
        <f>$L$30*'Сбыт&amp;Цена'!D$50*(1+'Управ.&amp;Фин.'!$B$38)</f>
        <v>0</v>
      </c>
      <c r="N43" s="37">
        <f t="shared" si="4"/>
        <v>0</v>
      </c>
      <c r="O43" s="50">
        <f>L30*('Сбыт&amp;Цена'!$E$50+'Сбыт&amp;Цена'!$F$50)</f>
        <v>0</v>
      </c>
      <c r="T43"/>
      <c r="U43" s="2"/>
      <c r="Z43"/>
    </row>
    <row r="44" spans="1:26" ht="11.25" customHeight="1" hidden="1" outlineLevel="1">
      <c r="A44" s="36" t="s">
        <v>262</v>
      </c>
      <c r="B44" s="11"/>
      <c r="C44" s="11"/>
      <c r="D44" s="11"/>
      <c r="E44" s="11"/>
      <c r="F44" s="11"/>
      <c r="G44" s="11"/>
      <c r="H44"/>
      <c r="I44" s="37"/>
      <c r="J44" s="37"/>
      <c r="K44" s="37"/>
      <c r="L44" s="37">
        <f>$M$30*'Сбыт&amp;Цена'!$B$50*(1+'Управ.&amp;Фин.'!$B$38)</f>
        <v>0</v>
      </c>
      <c r="M44" s="37">
        <f>$M$30*'Сбыт&amp;Цена'!C$50*(1+'Управ.&amp;Фин.'!$B$38)</f>
        <v>0</v>
      </c>
      <c r="N44" s="11">
        <f t="shared" si="4"/>
        <v>0</v>
      </c>
      <c r="O44" s="50">
        <f>M30*('Сбыт&amp;Цена'!$D$50+'Сбыт&amp;Цена'!$E$50+'Сбыт&amp;Цена'!$F$50)</f>
        <v>0</v>
      </c>
      <c r="T44"/>
      <c r="U44" s="2"/>
      <c r="Z44"/>
    </row>
    <row r="45" spans="1:26" ht="11.25" customHeight="1" hidden="1" outlineLevel="1">
      <c r="A45" s="36" t="s">
        <v>263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7">
        <f>O$30*'Сбыт&amp;Цена'!$B$19*(1+'Управ.&amp;Фин.'!B38)</f>
        <v>0</v>
      </c>
      <c r="N45" s="11">
        <f t="shared" si="4"/>
        <v>0</v>
      </c>
      <c r="O45" s="50"/>
      <c r="T45"/>
      <c r="U45" s="2"/>
      <c r="Z45"/>
    </row>
    <row r="46" spans="1:20" ht="11.25" customHeight="1" hidden="1" outlineLevel="1">
      <c r="A46" s="2" t="s">
        <v>264</v>
      </c>
      <c r="B46" s="11">
        <f>SUM(B33:B45)</f>
        <v>0</v>
      </c>
      <c r="C46" s="11">
        <f>SUM(C33:C45)</f>
        <v>0</v>
      </c>
      <c r="D46" s="11">
        <f>SUM(D33:D45)</f>
        <v>0</v>
      </c>
      <c r="E46" s="11">
        <f aca="true" t="shared" si="5" ref="E46:M46">SUM(E33:E45)</f>
        <v>0</v>
      </c>
      <c r="F46" s="11">
        <f t="shared" si="5"/>
        <v>0</v>
      </c>
      <c r="G46" s="11">
        <f t="shared" si="5"/>
        <v>0</v>
      </c>
      <c r="H46" s="11">
        <f t="shared" si="5"/>
        <v>0</v>
      </c>
      <c r="I46" s="11">
        <f t="shared" si="5"/>
        <v>0</v>
      </c>
      <c r="J46" s="11">
        <f t="shared" si="5"/>
        <v>0</v>
      </c>
      <c r="K46" s="11">
        <f t="shared" si="5"/>
        <v>0</v>
      </c>
      <c r="L46" s="11">
        <f t="shared" si="5"/>
        <v>0</v>
      </c>
      <c r="M46" s="11">
        <f t="shared" si="5"/>
        <v>0</v>
      </c>
      <c r="N46" s="37">
        <f>SUM(B46:M46)</f>
        <v>0</v>
      </c>
      <c r="O46" s="50">
        <f>SUM(O36:O45)</f>
        <v>0</v>
      </c>
      <c r="T46"/>
    </row>
    <row r="47" spans="17:23" ht="11.25" customHeight="1" hidden="1" outlineLevel="1">
      <c r="Q47" s="24"/>
      <c r="T47"/>
      <c r="W47" s="24"/>
    </row>
    <row r="48" spans="5:23" ht="11.25" collapsed="1">
      <c r="E48" s="61" t="s">
        <v>266</v>
      </c>
      <c r="F48" s="24"/>
      <c r="G48" s="24"/>
      <c r="H48" s="2" t="s">
        <v>11</v>
      </c>
      <c r="O48" s="38" t="s">
        <v>58</v>
      </c>
      <c r="Q48" s="24"/>
      <c r="T48"/>
      <c r="W48" s="24"/>
    </row>
    <row r="49" spans="14:23" ht="11.25">
      <c r="N49" s="38" t="s">
        <v>243</v>
      </c>
      <c r="O49" s="39" t="s">
        <v>59</v>
      </c>
      <c r="Q49" s="24"/>
      <c r="T49"/>
      <c r="W49" s="24"/>
    </row>
    <row r="50" spans="2:23" ht="11.25">
      <c r="B50" s="3" t="s">
        <v>58</v>
      </c>
      <c r="C50" s="3" t="s">
        <v>61</v>
      </c>
      <c r="D50" s="3" t="s">
        <v>62</v>
      </c>
      <c r="E50" s="3" t="s">
        <v>63</v>
      </c>
      <c r="F50" s="3" t="s">
        <v>64</v>
      </c>
      <c r="G50" s="3" t="s">
        <v>65</v>
      </c>
      <c r="H50" s="3" t="s">
        <v>66</v>
      </c>
      <c r="I50" s="3" t="s">
        <v>67</v>
      </c>
      <c r="J50" s="3" t="s">
        <v>68</v>
      </c>
      <c r="K50" s="3" t="s">
        <v>69</v>
      </c>
      <c r="L50" s="3" t="s">
        <v>70</v>
      </c>
      <c r="M50" s="38" t="s">
        <v>71</v>
      </c>
      <c r="N50" s="38" t="s">
        <v>244</v>
      </c>
      <c r="O50" s="39" t="s">
        <v>72</v>
      </c>
      <c r="Q50" s="24"/>
      <c r="T50"/>
      <c r="W50" s="24"/>
    </row>
    <row r="51" spans="1:23" ht="11.25">
      <c r="A51" s="2" t="s">
        <v>245</v>
      </c>
      <c r="B51" s="11">
        <f>'Сбыт&amp;Цена'!B8</f>
        <v>0</v>
      </c>
      <c r="C51" s="11">
        <f>'Сбыт&amp;Цена'!C8</f>
        <v>0</v>
      </c>
      <c r="D51" s="11">
        <f>'Сбыт&amp;Цена'!D8</f>
        <v>0</v>
      </c>
      <c r="E51" s="11">
        <f>'Сбыт&amp;Цена'!E8</f>
        <v>0</v>
      </c>
      <c r="F51" s="11">
        <f>'Сбыт&amp;Цена'!F8</f>
        <v>0</v>
      </c>
      <c r="G51" s="11">
        <f>'Сбыт&amp;Цена'!G8</f>
        <v>0</v>
      </c>
      <c r="H51" s="11">
        <f>'Сбыт&amp;Цена'!H8</f>
        <v>0</v>
      </c>
      <c r="I51" s="11">
        <f>'Сбыт&amp;Цена'!I8</f>
        <v>0</v>
      </c>
      <c r="J51" s="11">
        <f>'Сбыт&amp;Цена'!J8</f>
        <v>0</v>
      </c>
      <c r="K51" s="11">
        <f>'Сбыт&amp;Цена'!K8</f>
        <v>0</v>
      </c>
      <c r="L51" s="11">
        <f>'Сбыт&amp;Цена'!L8</f>
        <v>0</v>
      </c>
      <c r="M51" s="11">
        <f>'Сбыт&amp;Цена'!M8</f>
        <v>0</v>
      </c>
      <c r="N51" s="22">
        <f>SUM(B51:M51)</f>
        <v>0</v>
      </c>
      <c r="O51" s="11">
        <f>'Сбыт&amp;Цена'!N8</f>
        <v>0</v>
      </c>
      <c r="Q51" s="24"/>
      <c r="T51"/>
      <c r="W51" s="24"/>
    </row>
    <row r="52" spans="1:23" ht="11.25">
      <c r="A52" s="2" t="s">
        <v>246</v>
      </c>
      <c r="B52" s="55">
        <f>'Сбыт&amp;Цена'!B61</f>
        <v>0</v>
      </c>
      <c r="C52" s="55">
        <f>'Сбыт&amp;Цена'!C61</f>
        <v>0</v>
      </c>
      <c r="D52" s="55">
        <f>'Сбыт&amp;Цена'!D61</f>
        <v>0</v>
      </c>
      <c r="E52" s="55">
        <f>'Сбыт&amp;Цена'!E61</f>
        <v>0</v>
      </c>
      <c r="F52" s="55">
        <f>'Сбыт&amp;Цена'!F61</f>
        <v>0</v>
      </c>
      <c r="G52" s="55">
        <f>'Сбыт&amp;Цена'!G61</f>
        <v>0</v>
      </c>
      <c r="H52" s="55">
        <f>'Сбыт&amp;Цена'!H61</f>
        <v>0</v>
      </c>
      <c r="I52" s="55">
        <f>'Сбыт&amp;Цена'!I61</f>
        <v>0</v>
      </c>
      <c r="J52" s="55">
        <f>'Сбыт&amp;Цена'!J61</f>
        <v>0</v>
      </c>
      <c r="K52" s="55">
        <f>'Сбыт&amp;Цена'!K61</f>
        <v>0</v>
      </c>
      <c r="L52" s="55">
        <f>'Сбыт&amp;Цена'!L61</f>
        <v>0</v>
      </c>
      <c r="M52" s="55">
        <f>'Сбыт&amp;Цена'!M61</f>
        <v>0</v>
      </c>
      <c r="N52" s="55"/>
      <c r="O52" s="55">
        <f>'Сбыт&amp;Цена'!N61</f>
        <v>0</v>
      </c>
      <c r="Q52" s="24"/>
      <c r="T52"/>
      <c r="W52" s="24"/>
    </row>
    <row r="53" spans="1:23" ht="11.25">
      <c r="A53" s="36" t="s">
        <v>247</v>
      </c>
      <c r="B53" s="51">
        <f aca="true" t="shared" si="6" ref="B53:M53">B51*B52</f>
        <v>0</v>
      </c>
      <c r="C53" s="51">
        <f t="shared" si="6"/>
        <v>0</v>
      </c>
      <c r="D53" s="51">
        <f t="shared" si="6"/>
        <v>0</v>
      </c>
      <c r="E53" s="51">
        <f t="shared" si="6"/>
        <v>0</v>
      </c>
      <c r="F53" s="51">
        <f t="shared" si="6"/>
        <v>0</v>
      </c>
      <c r="G53" s="51">
        <f t="shared" si="6"/>
        <v>0</v>
      </c>
      <c r="H53" s="51">
        <f t="shared" si="6"/>
        <v>0</v>
      </c>
      <c r="I53" s="51">
        <f t="shared" si="6"/>
        <v>0</v>
      </c>
      <c r="J53" s="51">
        <f t="shared" si="6"/>
        <v>0</v>
      </c>
      <c r="K53" s="51">
        <f t="shared" si="6"/>
        <v>0</v>
      </c>
      <c r="L53" s="51">
        <f t="shared" si="6"/>
        <v>0</v>
      </c>
      <c r="M53" s="51">
        <f t="shared" si="6"/>
        <v>0</v>
      </c>
      <c r="N53" s="11">
        <f>SUM(B53:M53)</f>
        <v>0</v>
      </c>
      <c r="O53" s="51">
        <f>O51*O52</f>
        <v>0</v>
      </c>
      <c r="Q53" s="24"/>
      <c r="T53"/>
      <c r="W53" s="24"/>
    </row>
    <row r="54" spans="17:23" ht="11.25">
      <c r="Q54" s="24"/>
      <c r="T54"/>
      <c r="W54" s="24"/>
    </row>
    <row r="55" spans="1:23" ht="11.25" hidden="1" outlineLevel="1">
      <c r="A55" s="36" t="s">
        <v>248</v>
      </c>
      <c r="O55" s="43" t="s">
        <v>249</v>
      </c>
      <c r="Q55" s="24"/>
      <c r="T55"/>
      <c r="W55" s="24"/>
    </row>
    <row r="56" spans="1:23" ht="11.25" hidden="1" outlineLevel="1">
      <c r="A56" s="36" t="s">
        <v>250</v>
      </c>
      <c r="B56" s="11">
        <f>$B$53*'Сбыт&amp;Цена'!C$20*(1+'Управ.&amp;Фин.'!$B$38)</f>
        <v>0</v>
      </c>
      <c r="C56" s="11">
        <f>$B$53*'Сбыт&amp;Цена'!D$20*(1+'Управ.&amp;Фин.'!$B$38)</f>
        <v>0</v>
      </c>
      <c r="D56" s="11">
        <f>$B$53*'Сбыт&amp;Цена'!E$20*(1+'Управ.&amp;Фин.'!$B$38)</f>
        <v>0</v>
      </c>
      <c r="E56" s="11">
        <f>$B$53*'Сбыт&amp;Цена'!F$20*(1+'Управ.&amp;Фин.'!$B$38)</f>
        <v>0</v>
      </c>
      <c r="F56" s="11"/>
      <c r="G56" s="11"/>
      <c r="H56" s="11"/>
      <c r="I56" s="11"/>
      <c r="J56" s="11"/>
      <c r="K56" s="11"/>
      <c r="L56" s="11"/>
      <c r="M56" s="11"/>
      <c r="N56" s="37">
        <f aca="true" t="shared" si="7" ref="N56:N69">SUM(B56:M56)</f>
        <v>0</v>
      </c>
      <c r="O56" s="52" t="s">
        <v>251</v>
      </c>
      <c r="Q56" s="24"/>
      <c r="T56"/>
      <c r="W56" s="24"/>
    </row>
    <row r="57" spans="1:23" ht="11.25" hidden="1" outlineLevel="1">
      <c r="A57" s="36" t="s">
        <v>252</v>
      </c>
      <c r="B57" s="11">
        <f>$C$53*'Сбыт&amp;Цена'!B$20*(1+'Управ.&amp;Фин.'!$B$38)</f>
        <v>0</v>
      </c>
      <c r="C57" s="11">
        <f>$C$53*'Сбыт&amp;Цена'!C$20*(1+'Управ.&amp;Фин.'!$B$38)</f>
        <v>0</v>
      </c>
      <c r="D57" s="11">
        <f>$C$53*'Сбыт&amp;Цена'!D$20*(1+'Управ.&amp;Фин.'!$B$38)</f>
        <v>0</v>
      </c>
      <c r="E57" s="11">
        <f>$C$53*'Сбыт&amp;Цена'!E$20*(1+'Управ.&amp;Фин.'!$B$38)</f>
        <v>0</v>
      </c>
      <c r="F57" s="11">
        <f>$C$53*'Сбыт&amp;Цена'!F$20*(1+'Управ.&amp;Фин.'!$B$38)</f>
        <v>0</v>
      </c>
      <c r="G57" s="11"/>
      <c r="H57" s="11"/>
      <c r="I57" s="11"/>
      <c r="J57" s="11"/>
      <c r="K57" s="11"/>
      <c r="L57" s="11"/>
      <c r="M57" s="11"/>
      <c r="N57" s="37">
        <f t="shared" si="7"/>
        <v>0</v>
      </c>
      <c r="O57" s="52"/>
      <c r="Q57" s="24"/>
      <c r="T57"/>
      <c r="W57" s="24"/>
    </row>
    <row r="58" spans="1:23" ht="11.25" hidden="1" outlineLevel="1">
      <c r="A58" s="36" t="s">
        <v>253</v>
      </c>
      <c r="B58" s="11"/>
      <c r="C58" s="11">
        <f>$D$53*'Сбыт&amp;Цена'!B$20*(1+'Управ.&amp;Фин.'!$B$38)</f>
        <v>0</v>
      </c>
      <c r="D58" s="11">
        <f>$D$53*'Сбыт&amp;Цена'!C$20*(1+'Управ.&amp;Фин.'!$B$38)</f>
        <v>0</v>
      </c>
      <c r="E58" s="11">
        <f>$D$53*'Сбыт&amp;Цена'!D$20*(1+'Управ.&amp;Фин.'!$B$38)</f>
        <v>0</v>
      </c>
      <c r="F58" s="11">
        <f>$D$53*'Сбыт&amp;Цена'!E$20*(1+'Управ.&amp;Фин.'!$B$38)</f>
        <v>0</v>
      </c>
      <c r="G58" s="11">
        <f>$D$53*'Сбыт&amp;Цена'!F$20*(1+'Управ.&amp;Фин.'!$B$38)</f>
        <v>0</v>
      </c>
      <c r="H58" s="11"/>
      <c r="I58" s="11"/>
      <c r="J58" s="11"/>
      <c r="K58" s="11"/>
      <c r="L58" s="11"/>
      <c r="M58" s="11"/>
      <c r="N58" s="37">
        <f t="shared" si="7"/>
        <v>0</v>
      </c>
      <c r="O58" s="52"/>
      <c r="Q58" s="24"/>
      <c r="T58"/>
      <c r="W58" s="24"/>
    </row>
    <row r="59" spans="1:23" ht="11.25" hidden="1" outlineLevel="1">
      <c r="A59" s="36" t="s">
        <v>254</v>
      </c>
      <c r="B59"/>
      <c r="C59" s="11"/>
      <c r="D59" s="11">
        <f>$E$53*'Сбыт&amp;Цена'!B$30*(1+'Управ.&amp;Фин.'!$B$38)</f>
        <v>0</v>
      </c>
      <c r="E59" s="11">
        <f>$E$53*'Сбыт&amp;Цена'!C$30*(1+'Управ.&amp;Фин.'!$B$38)</f>
        <v>0</v>
      </c>
      <c r="F59" s="11">
        <f>$E$53*'Сбыт&amp;Цена'!D$30*(1+'Управ.&amp;Фин.'!$B$38)</f>
        <v>0</v>
      </c>
      <c r="G59" s="11">
        <f>$E$53*'Сбыт&amp;Цена'!E$30*(1+'Управ.&amp;Фин.'!$B$38)</f>
        <v>0</v>
      </c>
      <c r="H59" s="11">
        <f>$E$53*'Сбыт&amp;Цена'!F$30*(1+'Управ.&amp;Фин.'!$B$38)</f>
        <v>0</v>
      </c>
      <c r="I59" s="11"/>
      <c r="J59" s="11"/>
      <c r="K59" s="11"/>
      <c r="L59" s="11"/>
      <c r="M59" s="11"/>
      <c r="N59" s="37">
        <f>SUM(C59:M59)</f>
        <v>0</v>
      </c>
      <c r="O59" s="50"/>
      <c r="Q59" s="24"/>
      <c r="T59"/>
      <c r="W59" s="24"/>
    </row>
    <row r="60" spans="1:23" ht="11.25" hidden="1" outlineLevel="1">
      <c r="A60" s="36" t="s">
        <v>255</v>
      </c>
      <c r="B60" s="11"/>
      <c r="C60" s="11"/>
      <c r="D60" s="11"/>
      <c r="E60" s="11">
        <f>$F$53*'Сбыт&amp;Цена'!B$30*(1+'Управ.&amp;Фин.'!$B$38)</f>
        <v>0</v>
      </c>
      <c r="F60" s="11">
        <f>$F$53*'Сбыт&amp;Цена'!C$30*(1+'Управ.&amp;Фин.'!$B$38)</f>
        <v>0</v>
      </c>
      <c r="G60" s="11">
        <f>$F$53*'Сбыт&amp;Цена'!D$30*(1+'Управ.&amp;Фин.'!$B$38)</f>
        <v>0</v>
      </c>
      <c r="H60" s="11">
        <f>$F$53*'Сбыт&amp;Цена'!E$30*(1+'Управ.&amp;Фин.'!$B$38)</f>
        <v>0</v>
      </c>
      <c r="I60" s="11">
        <f>$F$53*'Сбыт&amp;Цена'!F$30*(1+'Управ.&amp;Фин.'!$B$38)</f>
        <v>0</v>
      </c>
      <c r="J60" s="11"/>
      <c r="K60" s="11"/>
      <c r="L60" s="11"/>
      <c r="M60" s="11"/>
      <c r="N60" s="37">
        <f t="shared" si="7"/>
        <v>0</v>
      </c>
      <c r="O60" s="50"/>
      <c r="Q60" s="24"/>
      <c r="T60"/>
      <c r="W60" s="24"/>
    </row>
    <row r="61" spans="1:23" ht="11.25" hidden="1" outlineLevel="1">
      <c r="A61" s="36" t="s">
        <v>256</v>
      </c>
      <c r="B61" s="11"/>
      <c r="C61" s="11"/>
      <c r="D61" s="11"/>
      <c r="E61" s="11"/>
      <c r="F61" s="11">
        <f>$G$53*'Сбыт&amp;Цена'!B$30*(1+'Управ.&amp;Фин.'!$B$38)</f>
        <v>0</v>
      </c>
      <c r="G61" s="11">
        <f>$G$53*'Сбыт&amp;Цена'!C$30*(1+'Управ.&amp;Фин.'!$B$38)</f>
        <v>0</v>
      </c>
      <c r="H61" s="11">
        <f>$G$53*'Сбыт&amp;Цена'!D$30*(1+'Управ.&amp;Фин.'!$B$38)</f>
        <v>0</v>
      </c>
      <c r="I61" s="11">
        <f>$G$53*'Сбыт&amp;Цена'!E$30*(1+'Управ.&amp;Фин.'!$B$38)</f>
        <v>0</v>
      </c>
      <c r="J61" s="11">
        <f>$G$53*'Сбыт&amp;Цена'!F$30*(1+'Управ.&amp;Фин.'!$B$38)</f>
        <v>0</v>
      </c>
      <c r="K61" s="11"/>
      <c r="L61" s="11"/>
      <c r="M61" s="11"/>
      <c r="N61" s="37">
        <f t="shared" si="7"/>
        <v>0</v>
      </c>
      <c r="O61" s="50"/>
      <c r="Q61" s="24"/>
      <c r="T61"/>
      <c r="W61" s="24"/>
    </row>
    <row r="62" spans="1:23" ht="11.25" hidden="1" outlineLevel="1">
      <c r="A62" s="36" t="s">
        <v>257</v>
      </c>
      <c r="B62" s="11"/>
      <c r="C62" s="11"/>
      <c r="D62" s="11"/>
      <c r="E62"/>
      <c r="F62" s="11"/>
      <c r="G62" s="11">
        <f>$H$53*'Сбыт&amp;Цена'!B$40*(1+'Управ.&amp;Фин.'!$B$38)</f>
        <v>0</v>
      </c>
      <c r="H62" s="11">
        <f>$H$53*'Сбыт&amp;Цена'!C$40*(1+'Управ.&amp;Фин.'!$B$38)</f>
        <v>0</v>
      </c>
      <c r="I62" s="11">
        <f>$H$53*'Сбыт&amp;Цена'!D$40*(1+'Управ.&amp;Фин.'!$B$38)</f>
        <v>0</v>
      </c>
      <c r="J62" s="11">
        <f>$H$53*'Сбыт&amp;Цена'!E$40*(1+'Управ.&amp;Фин.'!$B$38)</f>
        <v>0</v>
      </c>
      <c r="K62" s="11">
        <f>$H$53*'Сбыт&amp;Цена'!F$40*(1+'Управ.&amp;Фин.'!$B$38)</f>
        <v>0</v>
      </c>
      <c r="L62" s="11"/>
      <c r="M62" s="11"/>
      <c r="N62" s="37">
        <f t="shared" si="7"/>
        <v>0</v>
      </c>
      <c r="O62" s="50"/>
      <c r="Q62" s="24"/>
      <c r="T62"/>
      <c r="W62" s="24"/>
    </row>
    <row r="63" spans="1:23" ht="11.25" hidden="1" outlineLevel="1">
      <c r="A63" s="36" t="s">
        <v>258</v>
      </c>
      <c r="B63" s="11"/>
      <c r="C63" s="11"/>
      <c r="D63" s="11"/>
      <c r="E63" s="11"/>
      <c r="F63" s="11"/>
      <c r="G63" s="11"/>
      <c r="H63" s="11">
        <f>$I$53*'Сбыт&amp;Цена'!B$40*(1+'Управ.&amp;Фин.'!$B$38)</f>
        <v>0</v>
      </c>
      <c r="I63" s="11">
        <f>$I$53*'Сбыт&amp;Цена'!C$40*(1+'Управ.&amp;Фин.'!$B$38)</f>
        <v>0</v>
      </c>
      <c r="J63" s="11">
        <f>$I$53*'Сбыт&amp;Цена'!D$40*(1+'Управ.&amp;Фин.'!$B$38)</f>
        <v>0</v>
      </c>
      <c r="K63" s="11">
        <f>$I$53*'Сбыт&amp;Цена'!E$40*(1+'Управ.&amp;Фин.'!$B$38)</f>
        <v>0</v>
      </c>
      <c r="L63" s="11">
        <f>$I$53*'Сбыт&amp;Цена'!F$40*(1+'Управ.&amp;Фин.'!$B$38)</f>
        <v>0</v>
      </c>
      <c r="M63" s="11"/>
      <c r="N63" s="37">
        <f t="shared" si="7"/>
        <v>0</v>
      </c>
      <c r="O63" s="50"/>
      <c r="Q63" s="24"/>
      <c r="T63"/>
      <c r="W63" s="24"/>
    </row>
    <row r="64" spans="1:23" ht="11.25" hidden="1" outlineLevel="1">
      <c r="A64" s="36" t="s">
        <v>259</v>
      </c>
      <c r="B64" s="11"/>
      <c r="C64" s="11"/>
      <c r="D64" s="11"/>
      <c r="E64" s="11"/>
      <c r="F64" s="11"/>
      <c r="G64" s="11"/>
      <c r="H64" s="11"/>
      <c r="I64" s="11">
        <f>$J$53*'Сбыт&amp;Цена'!B$40*(1+'Управ.&amp;Фин.'!$B$38)</f>
        <v>0</v>
      </c>
      <c r="J64" s="11">
        <f>$J$53*'Сбыт&amp;Цена'!C$40*(1+'Управ.&amp;Фин.'!$B$38)</f>
        <v>0</v>
      </c>
      <c r="K64" s="11">
        <f>$J$53*'Сбыт&amp;Цена'!D$40*(1+'Управ.&amp;Фин.'!$B$38)</f>
        <v>0</v>
      </c>
      <c r="L64" s="11">
        <f>$J$53*'Сбыт&amp;Цена'!E$40*(1+'Управ.&amp;Фин.'!$B$38)</f>
        <v>0</v>
      </c>
      <c r="M64" s="11">
        <f>$J$53*'Сбыт&amp;Цена'!F$40*(1+'Управ.&amp;Фин.'!$B$38)</f>
        <v>0</v>
      </c>
      <c r="N64" s="37">
        <f t="shared" si="7"/>
        <v>0</v>
      </c>
      <c r="O64" s="50"/>
      <c r="Q64" s="24"/>
      <c r="T64"/>
      <c r="W64" s="24"/>
    </row>
    <row r="65" spans="1:23" ht="11.25" hidden="1" outlineLevel="1">
      <c r="A65" s="36" t="s">
        <v>260</v>
      </c>
      <c r="B65" s="11"/>
      <c r="C65" s="11"/>
      <c r="D65" s="11"/>
      <c r="E65" s="11"/>
      <c r="F65" s="11"/>
      <c r="G65" s="11"/>
      <c r="H65" s="11"/>
      <c r="I65" s="11"/>
      <c r="J65" s="11">
        <f>$K$53*'Сбыт&amp;Цена'!B$51*(1+'Управ.&amp;Фин.'!$B$38)</f>
        <v>0</v>
      </c>
      <c r="K65" s="11">
        <f>$K$53*'Сбыт&amp;Цена'!C$51*(1+'Управ.&amp;Фин.'!$B$38)</f>
        <v>0</v>
      </c>
      <c r="L65" s="11">
        <f>$K$53*'Сбыт&amp;Цена'!D$51*(1+'Управ.&amp;Фин.'!$B$38)</f>
        <v>0</v>
      </c>
      <c r="M65" s="11">
        <f>$K$53*'Сбыт&amp;Цена'!E$51*(1+'Управ.&amp;Фин.'!$B$38)</f>
        <v>0</v>
      </c>
      <c r="N65" s="37">
        <f t="shared" si="7"/>
        <v>0</v>
      </c>
      <c r="O65" s="50">
        <f>K53*'Сбыт&amp;Цена'!$F$51</f>
        <v>0</v>
      </c>
      <c r="Q65" s="24"/>
      <c r="T65"/>
      <c r="W65" s="24"/>
    </row>
    <row r="66" spans="1:23" ht="11.25" hidden="1" outlineLevel="1">
      <c r="A66" s="36" t="s">
        <v>261</v>
      </c>
      <c r="B66" s="11"/>
      <c r="C66" s="11"/>
      <c r="D66" s="11"/>
      <c r="E66" s="11"/>
      <c r="F66" s="11"/>
      <c r="G66" s="11"/>
      <c r="H66" s="11"/>
      <c r="I66" s="11"/>
      <c r="J66" s="11"/>
      <c r="K66" s="11">
        <f>$L$53*'Сбыт&amp;Цена'!B$51*(1+'Управ.&amp;Фин.'!$B$38)</f>
        <v>0</v>
      </c>
      <c r="L66" s="11">
        <f>$L$53*'Сбыт&amp;Цена'!C$51*(1+'Управ.&amp;Фин.'!$B$38)</f>
        <v>0</v>
      </c>
      <c r="M66" s="11">
        <f>$L$53*'Сбыт&amp;Цена'!D$51*(1+'Управ.&amp;Фин.'!$B$38)</f>
        <v>0</v>
      </c>
      <c r="N66" s="37">
        <f t="shared" si="7"/>
        <v>0</v>
      </c>
      <c r="O66" s="50">
        <f>L53*('Сбыт&amp;Цена'!$E$51+'Сбыт&amp;Цена'!$F$51)</f>
        <v>0</v>
      </c>
      <c r="Q66" s="24"/>
      <c r="T66"/>
      <c r="W66" s="24"/>
    </row>
    <row r="67" spans="1:23" ht="11.25" hidden="1" outlineLevel="1">
      <c r="A67" s="36" t="s">
        <v>262</v>
      </c>
      <c r="B67" s="11"/>
      <c r="C67" s="11"/>
      <c r="D67" s="11"/>
      <c r="E67" s="11"/>
      <c r="F67" s="11"/>
      <c r="G67" s="11"/>
      <c r="H67"/>
      <c r="I67" s="11"/>
      <c r="J67" s="11"/>
      <c r="K67" s="11"/>
      <c r="L67" s="11">
        <f>$M$53*'Сбыт&amp;Цена'!$B$51*(1+'Управ.&amp;Фин.'!$B$38)</f>
        <v>0</v>
      </c>
      <c r="M67" s="11">
        <f>$M$53*'Сбыт&amp;Цена'!C$51*(1+'Управ.&amp;Фин.'!$B$38)</f>
        <v>0</v>
      </c>
      <c r="N67" s="37">
        <f t="shared" si="7"/>
        <v>0</v>
      </c>
      <c r="O67" s="50">
        <f>M53*('Сбыт&amp;Цена'!$D$51+'Сбыт&amp;Цена'!$E$51+'Сбыт&amp;Цена'!$F$51)</f>
        <v>0</v>
      </c>
      <c r="Q67" s="24"/>
      <c r="T67"/>
      <c r="W67" s="24"/>
    </row>
    <row r="68" spans="1:23" ht="11.25" hidden="1" outlineLevel="1">
      <c r="A68" s="36" t="s">
        <v>263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>
        <f>O$53*'Сбыт&amp;Цена'!$B$20*(1+'Управ.&amp;Фин.'!B38)</f>
        <v>0</v>
      </c>
      <c r="N68" s="37">
        <f t="shared" si="7"/>
        <v>0</v>
      </c>
      <c r="O68" s="50"/>
      <c r="Q68" s="24"/>
      <c r="T68"/>
      <c r="W68" s="24"/>
    </row>
    <row r="69" spans="1:23" ht="11.25" hidden="1" outlineLevel="1">
      <c r="A69" s="2" t="s">
        <v>264</v>
      </c>
      <c r="B69" s="11">
        <f>SUM(B56:B68)</f>
        <v>0</v>
      </c>
      <c r="C69" s="11">
        <f>SUM(C56:C68)</f>
        <v>0</v>
      </c>
      <c r="D69" s="11">
        <f>SUM(D56:D68)</f>
        <v>0</v>
      </c>
      <c r="E69" s="11">
        <f aca="true" t="shared" si="8" ref="E69:M69">SUM(E56:E68)</f>
        <v>0</v>
      </c>
      <c r="F69" s="11">
        <f t="shared" si="8"/>
        <v>0</v>
      </c>
      <c r="G69" s="11">
        <f t="shared" si="8"/>
        <v>0</v>
      </c>
      <c r="H69" s="11">
        <f t="shared" si="8"/>
        <v>0</v>
      </c>
      <c r="I69" s="11">
        <f t="shared" si="8"/>
        <v>0</v>
      </c>
      <c r="J69" s="11">
        <f t="shared" si="8"/>
        <v>0</v>
      </c>
      <c r="K69" s="11">
        <f t="shared" si="8"/>
        <v>0</v>
      </c>
      <c r="L69" s="11">
        <f t="shared" si="8"/>
        <v>0</v>
      </c>
      <c r="M69" s="11">
        <f t="shared" si="8"/>
        <v>0</v>
      </c>
      <c r="N69" s="37">
        <f t="shared" si="7"/>
        <v>0</v>
      </c>
      <c r="O69" s="50">
        <f>SUM(O59:O68)</f>
        <v>0</v>
      </c>
      <c r="Q69" s="24"/>
      <c r="T69"/>
      <c r="W69" s="24"/>
    </row>
    <row r="70" spans="17:23" ht="11.25" hidden="1" outlineLevel="1">
      <c r="Q70" s="24"/>
      <c r="T70"/>
      <c r="W70" s="24"/>
    </row>
    <row r="71" spans="5:23" ht="11.25" collapsed="1">
      <c r="E71" s="61" t="s">
        <v>267</v>
      </c>
      <c r="F71" s="24"/>
      <c r="G71" s="24"/>
      <c r="H71" s="2" t="s">
        <v>11</v>
      </c>
      <c r="O71" s="38" t="s">
        <v>58</v>
      </c>
      <c r="Q71" s="24"/>
      <c r="T71"/>
      <c r="W71" s="24"/>
    </row>
    <row r="72" spans="14:23" ht="11.25">
      <c r="N72" s="38" t="s">
        <v>243</v>
      </c>
      <c r="O72" s="39" t="s">
        <v>59</v>
      </c>
      <c r="Q72" s="24"/>
      <c r="T72"/>
      <c r="W72" s="24"/>
    </row>
    <row r="73" spans="2:26" ht="11.25">
      <c r="B73" s="3" t="s">
        <v>58</v>
      </c>
      <c r="C73" s="3" t="s">
        <v>61</v>
      </c>
      <c r="D73" s="3" t="s">
        <v>62</v>
      </c>
      <c r="E73" s="3" t="s">
        <v>63</v>
      </c>
      <c r="F73" s="3" t="s">
        <v>64</v>
      </c>
      <c r="G73" s="3" t="s">
        <v>65</v>
      </c>
      <c r="H73" s="3" t="s">
        <v>66</v>
      </c>
      <c r="I73" s="3" t="s">
        <v>67</v>
      </c>
      <c r="J73" s="3" t="s">
        <v>68</v>
      </c>
      <c r="K73" s="3" t="s">
        <v>69</v>
      </c>
      <c r="L73" s="3" t="s">
        <v>70</v>
      </c>
      <c r="M73" s="38" t="s">
        <v>71</v>
      </c>
      <c r="N73" s="38" t="s">
        <v>244</v>
      </c>
      <c r="O73" s="39" t="s">
        <v>72</v>
      </c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1.25">
      <c r="A74" s="2" t="s">
        <v>245</v>
      </c>
      <c r="B74" s="11">
        <f>'Сбыт&amp;Цена'!B9</f>
        <v>0</v>
      </c>
      <c r="C74" s="11">
        <f>'Сбыт&amp;Цена'!C9</f>
        <v>0</v>
      </c>
      <c r="D74" s="11">
        <f>'Сбыт&amp;Цена'!D9</f>
        <v>0</v>
      </c>
      <c r="E74" s="11">
        <f>'Сбыт&amp;Цена'!E9</f>
        <v>0</v>
      </c>
      <c r="F74" s="11">
        <f>'Сбыт&amp;Цена'!F9</f>
        <v>0</v>
      </c>
      <c r="G74" s="11">
        <f>'Сбыт&amp;Цена'!G9</f>
        <v>0</v>
      </c>
      <c r="H74" s="11">
        <f>'Сбыт&amp;Цена'!H9</f>
        <v>0</v>
      </c>
      <c r="I74" s="11">
        <f>'Сбыт&amp;Цена'!I9</f>
        <v>0</v>
      </c>
      <c r="J74" s="11">
        <f>'Сбыт&amp;Цена'!J9</f>
        <v>0</v>
      </c>
      <c r="K74" s="11">
        <f>'Сбыт&amp;Цена'!K9</f>
        <v>0</v>
      </c>
      <c r="L74" s="11">
        <f>'Сбыт&amp;Цена'!L9</f>
        <v>0</v>
      </c>
      <c r="M74" s="11">
        <f>'Сбыт&amp;Цена'!M9</f>
        <v>0</v>
      </c>
      <c r="N74" s="22">
        <f>SUM(B74:M74)</f>
        <v>0</v>
      </c>
      <c r="O74" s="11">
        <f>'Сбыт&amp;Цена'!N9</f>
        <v>0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1.25">
      <c r="A75" s="2" t="s">
        <v>246</v>
      </c>
      <c r="B75" s="55">
        <f>'Сбыт&amp;Цена'!B62</f>
        <v>0</v>
      </c>
      <c r="C75" s="55">
        <f>'Сбыт&amp;Цена'!C62</f>
        <v>0</v>
      </c>
      <c r="D75" s="55">
        <f>'Сбыт&amp;Цена'!D62</f>
        <v>0</v>
      </c>
      <c r="E75" s="55">
        <f>'Сбыт&amp;Цена'!E62</f>
        <v>0</v>
      </c>
      <c r="F75" s="55">
        <f>'Сбыт&amp;Цена'!F62</f>
        <v>0</v>
      </c>
      <c r="G75" s="55">
        <f>'Сбыт&amp;Цена'!G62</f>
        <v>0</v>
      </c>
      <c r="H75" s="55">
        <f>'Сбыт&amp;Цена'!H62</f>
        <v>0</v>
      </c>
      <c r="I75" s="55">
        <f>'Сбыт&amp;Цена'!I62</f>
        <v>0</v>
      </c>
      <c r="J75" s="55">
        <f>'Сбыт&amp;Цена'!J62</f>
        <v>0</v>
      </c>
      <c r="K75" s="55">
        <f>'Сбыт&amp;Цена'!K62</f>
        <v>0</v>
      </c>
      <c r="L75" s="55">
        <f>'Сбыт&amp;Цена'!L62</f>
        <v>0</v>
      </c>
      <c r="M75" s="55">
        <f>'Сбыт&amp;Цена'!M62</f>
        <v>0</v>
      </c>
      <c r="N75" s="55"/>
      <c r="O75" s="55">
        <f>'Сбыт&amp;Цена'!N62</f>
        <v>0</v>
      </c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1.25">
      <c r="A76" s="36" t="s">
        <v>247</v>
      </c>
      <c r="B76" s="11">
        <f>B74*B75</f>
        <v>0</v>
      </c>
      <c r="C76" s="11">
        <f>C74*C75</f>
        <v>0</v>
      </c>
      <c r="D76" s="11">
        <f>D74*D75</f>
        <v>0</v>
      </c>
      <c r="E76" s="11">
        <f aca="true" t="shared" si="9" ref="E76:M76">E74*E75</f>
        <v>0</v>
      </c>
      <c r="F76" s="11">
        <f t="shared" si="9"/>
        <v>0</v>
      </c>
      <c r="G76" s="11">
        <f t="shared" si="9"/>
        <v>0</v>
      </c>
      <c r="H76" s="11">
        <f t="shared" si="9"/>
        <v>0</v>
      </c>
      <c r="I76" s="11">
        <f t="shared" si="9"/>
        <v>0</v>
      </c>
      <c r="J76" s="11">
        <f t="shared" si="9"/>
        <v>0</v>
      </c>
      <c r="K76" s="11">
        <f t="shared" si="9"/>
        <v>0</v>
      </c>
      <c r="L76" s="11">
        <f t="shared" si="9"/>
        <v>0</v>
      </c>
      <c r="M76" s="11">
        <f t="shared" si="9"/>
        <v>0</v>
      </c>
      <c r="N76" s="37">
        <f>SUM(B76:M76)</f>
        <v>0</v>
      </c>
      <c r="O76" s="11">
        <f>O74*O75</f>
        <v>0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6:26" ht="11.25"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1.25" hidden="1" outlineLevel="1">
      <c r="A78" s="36" t="s">
        <v>248</v>
      </c>
      <c r="O78" s="43" t="s">
        <v>249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1.25" hidden="1" outlineLevel="1">
      <c r="A79" s="36" t="s">
        <v>250</v>
      </c>
      <c r="B79" s="11">
        <f>$B$76*'Сбыт&amp;Цена'!C$21*(1+'Управ.&amp;Фин.'!$B$38)</f>
        <v>0</v>
      </c>
      <c r="C79" s="11">
        <f>$B$76*'Сбыт&amp;Цена'!D$21*(1+'Управ.&amp;Фин.'!$B$38)</f>
        <v>0</v>
      </c>
      <c r="D79" s="11">
        <f>$B$76*'Сбыт&amp;Цена'!E$21*(1+'Управ.&amp;Фин.'!$B$38)</f>
        <v>0</v>
      </c>
      <c r="E79" s="11">
        <f>$B$76*'Сбыт&amp;Цена'!F$21*(1+'Управ.&amp;Фин.'!$B$38)</f>
        <v>0</v>
      </c>
      <c r="F79" s="11"/>
      <c r="G79" s="11"/>
      <c r="H79" s="11"/>
      <c r="I79" s="11"/>
      <c r="J79" s="11"/>
      <c r="K79" s="11"/>
      <c r="L79" s="11"/>
      <c r="M79" s="11"/>
      <c r="N79" s="37">
        <f aca="true" t="shared" si="10" ref="N79:N91">SUM(B79:M79)</f>
        <v>0</v>
      </c>
      <c r="O79" s="52" t="s">
        <v>251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1.25" hidden="1" outlineLevel="1">
      <c r="A80" s="36" t="s">
        <v>252</v>
      </c>
      <c r="B80" s="11">
        <f>$C$76*'Сбыт&amp;Цена'!B$21*(1+'Управ.&amp;Фин.'!$B$38)</f>
        <v>0</v>
      </c>
      <c r="C80" s="11">
        <f>$C$76*'Сбыт&amp;Цена'!C$21*(1+'Управ.&amp;Фин.'!$B$38)</f>
        <v>0</v>
      </c>
      <c r="D80" s="11">
        <f>$C$76*'Сбыт&amp;Цена'!D$21*(1+'Управ.&amp;Фин.'!$B$38)</f>
        <v>0</v>
      </c>
      <c r="E80" s="11">
        <f>$C$76*'Сбыт&amp;Цена'!E$21*(1+'Управ.&amp;Фин.'!$B$38)</f>
        <v>0</v>
      </c>
      <c r="F80" s="11">
        <f>$C$76*'Сбыт&amp;Цена'!F$21*(1+'Управ.&amp;Фин.'!$B$38)</f>
        <v>0</v>
      </c>
      <c r="G80" s="11"/>
      <c r="H80" s="11"/>
      <c r="I80" s="11"/>
      <c r="J80" s="11"/>
      <c r="K80" s="11"/>
      <c r="L80" s="11"/>
      <c r="M80" s="11"/>
      <c r="N80" s="37">
        <f t="shared" si="10"/>
        <v>0</v>
      </c>
      <c r="O80" s="52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1.25" hidden="1" outlineLevel="1">
      <c r="A81" s="36" t="s">
        <v>253</v>
      </c>
      <c r="B81" s="11"/>
      <c r="C81" s="11">
        <f>$D$76*'Сбыт&amp;Цена'!B$21*(1+'Управ.&amp;Фин.'!$B$38)</f>
        <v>0</v>
      </c>
      <c r="D81" s="11">
        <f>$D$76*'Сбыт&amp;Цена'!C$21*(1+'Управ.&amp;Фин.'!$B$38)</f>
        <v>0</v>
      </c>
      <c r="E81" s="11">
        <f>$D$76*'Сбыт&amp;Цена'!D$21*(1+'Управ.&amp;Фин.'!$B$38)</f>
        <v>0</v>
      </c>
      <c r="F81" s="11">
        <f>$D$76*'Сбыт&amp;Цена'!E$21*(1+'Управ.&amp;Фин.'!$B$38)</f>
        <v>0</v>
      </c>
      <c r="G81" s="11">
        <f>$D$76*'Сбыт&amp;Цена'!F$21*(1+'Управ.&amp;Фин.'!$B$38)</f>
        <v>0</v>
      </c>
      <c r="H81" s="11"/>
      <c r="I81" s="11"/>
      <c r="J81" s="11"/>
      <c r="K81" s="11"/>
      <c r="L81" s="11"/>
      <c r="M81" s="11"/>
      <c r="N81" s="37">
        <f t="shared" si="10"/>
        <v>0</v>
      </c>
      <c r="O81" s="52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1.25" hidden="1" outlineLevel="1">
      <c r="A82" s="36" t="s">
        <v>254</v>
      </c>
      <c r="B82"/>
      <c r="C82" s="11"/>
      <c r="D82" s="11">
        <f>$E$76*'Сбыт&amp;Цена'!B$31*(1+'Управ.&amp;Фин.'!$B$38)</f>
        <v>0</v>
      </c>
      <c r="E82" s="11">
        <f>$E$76*'Сбыт&amp;Цена'!C$31*(1+'Управ.&amp;Фин.'!$B$38)</f>
        <v>0</v>
      </c>
      <c r="F82" s="11">
        <f>$E$76*'Сбыт&amp;Цена'!D$31*(1+'Управ.&amp;Фин.'!$B$38)</f>
        <v>0</v>
      </c>
      <c r="G82" s="11">
        <f>$E$76*'Сбыт&amp;Цена'!E$31*(1+'Управ.&amp;Фин.'!$B$38)</f>
        <v>0</v>
      </c>
      <c r="H82" s="11">
        <f>$E$76*'Сбыт&amp;Цена'!F$31*(1+'Управ.&amp;Фин.'!$B$38)</f>
        <v>0</v>
      </c>
      <c r="I82" s="11"/>
      <c r="J82" s="11"/>
      <c r="K82" s="11"/>
      <c r="L82" s="11"/>
      <c r="M82" s="11"/>
      <c r="N82" s="37">
        <f>SUM(C82:M82)</f>
        <v>0</v>
      </c>
      <c r="O82" s="50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1.25" hidden="1" outlineLevel="1">
      <c r="A83" s="36" t="s">
        <v>255</v>
      </c>
      <c r="B83" s="11"/>
      <c r="C83" s="11"/>
      <c r="D83" s="11"/>
      <c r="E83" s="11">
        <f>$F$76*'Сбыт&amp;Цена'!B$31*(1+'Управ.&amp;Фин.'!$B$38)</f>
        <v>0</v>
      </c>
      <c r="F83" s="11">
        <f>$F$76*'Сбыт&amp;Цена'!C$31*(1+'Управ.&amp;Фин.'!$B$38)</f>
        <v>0</v>
      </c>
      <c r="G83" s="11">
        <f>$F$76*'Сбыт&amp;Цена'!D$31*(1+'Управ.&amp;Фин.'!$B$38)</f>
        <v>0</v>
      </c>
      <c r="H83" s="11">
        <f>$F$76*'Сбыт&amp;Цена'!E$31*(1+'Управ.&amp;Фин.'!$B$38)</f>
        <v>0</v>
      </c>
      <c r="I83" s="11">
        <f>$F$76*'Сбыт&amp;Цена'!F$31*(1+'Управ.&amp;Фин.'!$B$38)</f>
        <v>0</v>
      </c>
      <c r="J83" s="11"/>
      <c r="K83" s="11"/>
      <c r="L83" s="11"/>
      <c r="M83" s="11"/>
      <c r="N83" s="37">
        <f t="shared" si="10"/>
        <v>0</v>
      </c>
      <c r="O83" s="50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1.25" hidden="1" outlineLevel="1">
      <c r="A84" s="36" t="s">
        <v>256</v>
      </c>
      <c r="B84" s="11"/>
      <c r="C84" s="11"/>
      <c r="D84" s="11"/>
      <c r="E84" s="11"/>
      <c r="F84" s="11">
        <f>$G$76*'Сбыт&amp;Цена'!B$31*(1+'Управ.&amp;Фин.'!$B$38)</f>
        <v>0</v>
      </c>
      <c r="G84" s="11">
        <f>$G$76*'Сбыт&amp;Цена'!C$31*(1+'Управ.&amp;Фин.'!$B$38)</f>
        <v>0</v>
      </c>
      <c r="H84" s="11">
        <f>$G$76*'Сбыт&amp;Цена'!D$31*(1+'Управ.&amp;Фин.'!$B$38)</f>
        <v>0</v>
      </c>
      <c r="I84" s="11">
        <f>$G$76*'Сбыт&amp;Цена'!E$31*(1+'Управ.&amp;Фин.'!$B$38)</f>
        <v>0</v>
      </c>
      <c r="J84" s="11">
        <f>$G$76*'Сбыт&amp;Цена'!F$31*(1+'Управ.&amp;Фин.'!$B$38)</f>
        <v>0</v>
      </c>
      <c r="K84" s="11"/>
      <c r="L84" s="11"/>
      <c r="M84" s="11"/>
      <c r="N84" s="37">
        <f t="shared" si="10"/>
        <v>0</v>
      </c>
      <c r="O84" s="50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1.25" hidden="1" outlineLevel="1">
      <c r="A85" s="36" t="s">
        <v>257</v>
      </c>
      <c r="B85" s="11"/>
      <c r="C85" s="11"/>
      <c r="D85" s="11"/>
      <c r="E85"/>
      <c r="F85" s="11"/>
      <c r="G85" s="11">
        <f>$H$76*'Сбыт&amp;Цена'!B$41*(1+'Управ.&amp;Фин.'!$B$38)</f>
        <v>0</v>
      </c>
      <c r="H85" s="11">
        <f>$H$76*'Сбыт&amp;Цена'!C$41*(1+'Управ.&amp;Фин.'!$B$38)</f>
        <v>0</v>
      </c>
      <c r="I85" s="11">
        <f>$H$76*'Сбыт&amp;Цена'!D$41*(1+'Управ.&amp;Фин.'!$B$38)</f>
        <v>0</v>
      </c>
      <c r="J85" s="11">
        <f>$H$76*'Сбыт&amp;Цена'!E$41*(1+'Управ.&amp;Фин.'!$B$38)</f>
        <v>0</v>
      </c>
      <c r="K85" s="11">
        <f>$H$76*'Сбыт&amp;Цена'!F$41*(1+'Управ.&amp;Фин.'!$B$38)</f>
        <v>0</v>
      </c>
      <c r="L85" s="11"/>
      <c r="M85" s="11"/>
      <c r="N85" s="37">
        <f t="shared" si="10"/>
        <v>0</v>
      </c>
      <c r="O85" s="50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1.25" hidden="1" outlineLevel="1">
      <c r="A86" s="36" t="s">
        <v>258</v>
      </c>
      <c r="B86" s="11"/>
      <c r="C86" s="11"/>
      <c r="D86" s="11"/>
      <c r="E86" s="11"/>
      <c r="F86" s="11"/>
      <c r="G86" s="11"/>
      <c r="H86" s="11">
        <f>$I$76*'Сбыт&amp;Цена'!B$41*(1+'Управ.&amp;Фин.'!$B$38)</f>
        <v>0</v>
      </c>
      <c r="I86" s="11">
        <f>$I$76*'Сбыт&amp;Цена'!C$41*(1+'Управ.&amp;Фин.'!$B$38)</f>
        <v>0</v>
      </c>
      <c r="J86" s="11">
        <f>$I$76*'Сбыт&amp;Цена'!D$41*(1+'Управ.&amp;Фин.'!$B$38)</f>
        <v>0</v>
      </c>
      <c r="K86" s="11">
        <f>$I$76*'Сбыт&amp;Цена'!E$41*(1+'Управ.&amp;Фин.'!$B$38)</f>
        <v>0</v>
      </c>
      <c r="L86" s="11">
        <f>$I$76*'Сбыт&amp;Цена'!F$41*(1+'Управ.&amp;Фин.'!$B$38)</f>
        <v>0</v>
      </c>
      <c r="M86" s="11"/>
      <c r="N86" s="37">
        <f t="shared" si="10"/>
        <v>0</v>
      </c>
      <c r="O86" s="50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1.25" hidden="1" outlineLevel="1">
      <c r="A87" s="36" t="s">
        <v>259</v>
      </c>
      <c r="B87" s="11"/>
      <c r="C87" s="11"/>
      <c r="D87" s="11"/>
      <c r="E87" s="11"/>
      <c r="F87" s="11"/>
      <c r="G87" s="11"/>
      <c r="H87" s="11"/>
      <c r="I87" s="11">
        <f>$J$76*'Сбыт&amp;Цена'!B$41*(1+'Управ.&amp;Фин.'!$B$38)</f>
        <v>0</v>
      </c>
      <c r="J87" s="11">
        <f>$J$76*'Сбыт&amp;Цена'!C$41*(1+'Управ.&amp;Фин.'!$B$38)</f>
        <v>0</v>
      </c>
      <c r="K87" s="11">
        <f>$J$76*'Сбыт&amp;Цена'!D$41*(1+'Управ.&amp;Фин.'!$B$38)</f>
        <v>0</v>
      </c>
      <c r="L87" s="11">
        <f>$J$76*'Сбыт&amp;Цена'!E$41*(1+'Управ.&amp;Фин.'!$B$38)</f>
        <v>0</v>
      </c>
      <c r="M87" s="11">
        <f>$J$76*'Сбыт&amp;Цена'!F$41*(1+'Управ.&amp;Фин.'!$B$38)</f>
        <v>0</v>
      </c>
      <c r="N87" s="37">
        <f t="shared" si="10"/>
        <v>0</v>
      </c>
      <c r="O87" s="50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1.25" hidden="1" outlineLevel="1">
      <c r="A88" s="36" t="s">
        <v>260</v>
      </c>
      <c r="B88" s="11"/>
      <c r="C88" s="11"/>
      <c r="D88" s="11"/>
      <c r="E88" s="11"/>
      <c r="F88" s="11"/>
      <c r="G88" s="11"/>
      <c r="H88" s="11"/>
      <c r="I88" s="11"/>
      <c r="J88" s="11">
        <f>$K$76*'Сбыт&amp;Цена'!B$52*(1+'Управ.&amp;Фин.'!$B$38)</f>
        <v>0</v>
      </c>
      <c r="K88" s="11">
        <f>$K$76*'Сбыт&amp;Цена'!C$52*(1+'Управ.&amp;Фин.'!$B$38)</f>
        <v>0</v>
      </c>
      <c r="L88" s="11">
        <f>$K$76*'Сбыт&amp;Цена'!D$52*(1+'Управ.&amp;Фин.'!$B$38)</f>
        <v>0</v>
      </c>
      <c r="M88" s="11">
        <f>$K$76*'Сбыт&amp;Цена'!E$52*(1+'Управ.&amp;Фин.'!$B$38)</f>
        <v>0</v>
      </c>
      <c r="N88" s="37">
        <f t="shared" si="10"/>
        <v>0</v>
      </c>
      <c r="O88" s="50">
        <f>K76*'Сбыт&amp;Цена'!$F$52</f>
        <v>0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1.25" hidden="1" outlineLevel="1">
      <c r="A89" s="36" t="s">
        <v>261</v>
      </c>
      <c r="B89" s="11"/>
      <c r="C89" s="11"/>
      <c r="D89" s="11"/>
      <c r="E89" s="11"/>
      <c r="F89" s="11"/>
      <c r="G89" s="11"/>
      <c r="H89" s="11"/>
      <c r="I89" s="11"/>
      <c r="J89" s="11"/>
      <c r="K89" s="11">
        <f>$L$76*'Сбыт&amp;Цена'!B$52*(1+'Управ.&amp;Фин.'!$B$38)</f>
        <v>0</v>
      </c>
      <c r="L89" s="11">
        <f>$L$76*'Сбыт&amp;Цена'!C$52*(1+'Управ.&amp;Фин.'!$B$38)</f>
        <v>0</v>
      </c>
      <c r="M89" s="11">
        <f>$L$76*'Сбыт&amp;Цена'!D$52*(1+'Управ.&amp;Фин.'!$B$38)</f>
        <v>0</v>
      </c>
      <c r="N89" s="37">
        <f t="shared" si="10"/>
        <v>0</v>
      </c>
      <c r="O89" s="50">
        <f>L76*('Сбыт&amp;Цена'!$E$52+'Сбыт&amp;Цена'!$F$52)</f>
        <v>0</v>
      </c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1.25" hidden="1" outlineLevel="1">
      <c r="A90" s="36" t="s">
        <v>262</v>
      </c>
      <c r="B90" s="11"/>
      <c r="C90" s="11"/>
      <c r="D90" s="11"/>
      <c r="E90" s="11"/>
      <c r="F90" s="11"/>
      <c r="G90" s="11"/>
      <c r="H90"/>
      <c r="I90" s="11"/>
      <c r="J90" s="11"/>
      <c r="K90" s="11"/>
      <c r="L90" s="11">
        <f>$M76*'Сбыт&amp;Цена'!$B$52*(1+'Управ.&amp;Фин.'!$B$38)</f>
        <v>0</v>
      </c>
      <c r="M90" s="11">
        <f>$M76*'Сбыт&amp;Цена'!C$52*(1+'Управ.&amp;Фин.'!$B$38)</f>
        <v>0</v>
      </c>
      <c r="N90" s="37">
        <f t="shared" si="10"/>
        <v>0</v>
      </c>
      <c r="O90" s="50">
        <f>M76*('Сбыт&amp;Цена'!$D$52+'Сбыт&amp;Цена'!$E$52+'Сбыт&amp;Цена'!$F$52)</f>
        <v>0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1.25" hidden="1" outlineLevel="1">
      <c r="A91" s="36" t="s">
        <v>263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>
        <f>O$76*'Сбыт&amp;Цена'!$B$21*(1+'Управ.&amp;Фин.'!B38)</f>
        <v>0</v>
      </c>
      <c r="N91" s="37">
        <f t="shared" si="10"/>
        <v>0</v>
      </c>
      <c r="O91" s="50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1.25" hidden="1" outlineLevel="1">
      <c r="A92" s="2" t="s">
        <v>264</v>
      </c>
      <c r="B92" s="11">
        <f>SUM(B79:B91)</f>
        <v>0</v>
      </c>
      <c r="C92" s="11">
        <f>SUM(C79:C91)</f>
        <v>0</v>
      </c>
      <c r="D92" s="11">
        <f>SUM(D79:D91)</f>
        <v>0</v>
      </c>
      <c r="E92" s="11">
        <f aca="true" t="shared" si="11" ref="E92:M92">SUM(E79:E91)</f>
        <v>0</v>
      </c>
      <c r="F92" s="11">
        <f t="shared" si="11"/>
        <v>0</v>
      </c>
      <c r="G92" s="11">
        <f t="shared" si="11"/>
        <v>0</v>
      </c>
      <c r="H92" s="11">
        <f t="shared" si="11"/>
        <v>0</v>
      </c>
      <c r="I92" s="11">
        <f t="shared" si="11"/>
        <v>0</v>
      </c>
      <c r="J92" s="11">
        <f t="shared" si="11"/>
        <v>0</v>
      </c>
      <c r="K92" s="11">
        <f t="shared" si="11"/>
        <v>0</v>
      </c>
      <c r="L92" s="11">
        <f t="shared" si="11"/>
        <v>0</v>
      </c>
      <c r="M92" s="11">
        <f t="shared" si="11"/>
        <v>0</v>
      </c>
      <c r="N92" s="37">
        <f>SUM(B92:M92)</f>
        <v>0</v>
      </c>
      <c r="O92" s="50">
        <f>SUM(O82:O91)</f>
        <v>0</v>
      </c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1.25" hidden="1" outlineLevel="1">
      <c r="T93"/>
    </row>
    <row r="94" spans="5:20" ht="11.25" collapsed="1">
      <c r="E94" s="61" t="s">
        <v>268</v>
      </c>
      <c r="F94" s="24"/>
      <c r="G94" s="24"/>
      <c r="H94" s="2" t="s">
        <v>11</v>
      </c>
      <c r="O94" s="38" t="s">
        <v>58</v>
      </c>
      <c r="T94"/>
    </row>
    <row r="95" spans="14:20" ht="11.25">
      <c r="N95" s="38" t="s">
        <v>243</v>
      </c>
      <c r="O95" s="39" t="s">
        <v>59</v>
      </c>
      <c r="T95"/>
    </row>
    <row r="96" spans="2:20" ht="11.25">
      <c r="B96" s="3" t="s">
        <v>58</v>
      </c>
      <c r="C96" s="3" t="s">
        <v>61</v>
      </c>
      <c r="D96" s="3" t="s">
        <v>62</v>
      </c>
      <c r="E96" s="3" t="s">
        <v>63</v>
      </c>
      <c r="F96" s="3" t="s">
        <v>64</v>
      </c>
      <c r="G96" s="3" t="s">
        <v>65</v>
      </c>
      <c r="H96" s="3" t="s">
        <v>66</v>
      </c>
      <c r="I96" s="3" t="s">
        <v>67</v>
      </c>
      <c r="J96" s="3" t="s">
        <v>68</v>
      </c>
      <c r="K96" s="3" t="s">
        <v>69</v>
      </c>
      <c r="L96" s="3" t="s">
        <v>70</v>
      </c>
      <c r="M96" s="38" t="s">
        <v>71</v>
      </c>
      <c r="N96" s="38" t="s">
        <v>244</v>
      </c>
      <c r="O96" s="39" t="s">
        <v>72</v>
      </c>
      <c r="T96"/>
    </row>
    <row r="97" spans="1:20" ht="11.25">
      <c r="A97" s="2" t="s">
        <v>245</v>
      </c>
      <c r="B97" s="11">
        <f>'Сбыт&amp;Цена'!B10</f>
        <v>0</v>
      </c>
      <c r="C97" s="11">
        <f>'Сбыт&amp;Цена'!C10</f>
        <v>0</v>
      </c>
      <c r="D97" s="11">
        <f>'Сбыт&amp;Цена'!D10</f>
        <v>0</v>
      </c>
      <c r="E97" s="11">
        <f>'Сбыт&amp;Цена'!E10</f>
        <v>0</v>
      </c>
      <c r="F97" s="11">
        <f>'Сбыт&amp;Цена'!F10</f>
        <v>0</v>
      </c>
      <c r="G97" s="11">
        <f>'Сбыт&amp;Цена'!G10</f>
        <v>0</v>
      </c>
      <c r="H97" s="11">
        <f>'Сбыт&amp;Цена'!H10</f>
        <v>0</v>
      </c>
      <c r="I97" s="11">
        <f>'Сбыт&amp;Цена'!I10</f>
        <v>0</v>
      </c>
      <c r="J97" s="11">
        <f>'Сбыт&amp;Цена'!J10</f>
        <v>0</v>
      </c>
      <c r="K97" s="11">
        <f>'Сбыт&amp;Цена'!K10</f>
        <v>0</v>
      </c>
      <c r="L97" s="11">
        <f>'Сбыт&amp;Цена'!L10</f>
        <v>0</v>
      </c>
      <c r="M97" s="11">
        <f>'Сбыт&amp;Цена'!M10</f>
        <v>0</v>
      </c>
      <c r="N97" s="22">
        <f>SUM(B97:M97)</f>
        <v>0</v>
      </c>
      <c r="O97" s="11">
        <f>'Сбыт&amp;Цена'!N10</f>
        <v>0</v>
      </c>
      <c r="T97"/>
    </row>
    <row r="98" spans="1:20" ht="11.25">
      <c r="A98" s="2" t="s">
        <v>246</v>
      </c>
      <c r="B98" s="55">
        <f>'Сбыт&amp;Цена'!B63</f>
        <v>0</v>
      </c>
      <c r="C98" s="55">
        <f>'Сбыт&amp;Цена'!C63</f>
        <v>0</v>
      </c>
      <c r="D98" s="55">
        <f>'Сбыт&amp;Цена'!D63</f>
        <v>0</v>
      </c>
      <c r="E98" s="55">
        <f>'Сбыт&amp;Цена'!E63</f>
        <v>0</v>
      </c>
      <c r="F98" s="55">
        <f>'Сбыт&amp;Цена'!F63</f>
        <v>0</v>
      </c>
      <c r="G98" s="55">
        <f>'Сбыт&amp;Цена'!G63</f>
        <v>0</v>
      </c>
      <c r="H98" s="55">
        <f>'Сбыт&amp;Цена'!H63</f>
        <v>0</v>
      </c>
      <c r="I98" s="55">
        <f>'Сбыт&amp;Цена'!I63</f>
        <v>0</v>
      </c>
      <c r="J98" s="55">
        <f>'Сбыт&amp;Цена'!J63</f>
        <v>0</v>
      </c>
      <c r="K98" s="55">
        <f>'Сбыт&amp;Цена'!K63</f>
        <v>0</v>
      </c>
      <c r="L98" s="55">
        <f>'Сбыт&amp;Цена'!L63</f>
        <v>0</v>
      </c>
      <c r="M98" s="55">
        <f>'Сбыт&amp;Цена'!M63</f>
        <v>0</v>
      </c>
      <c r="N98" s="65"/>
      <c r="O98" s="55">
        <f>'Сбыт&amp;Цена'!N63</f>
        <v>0</v>
      </c>
      <c r="T98"/>
    </row>
    <row r="99" spans="1:20" ht="11.25">
      <c r="A99" s="36" t="s">
        <v>247</v>
      </c>
      <c r="B99" s="51">
        <f aca="true" t="shared" si="12" ref="B99:M99">B97*B98</f>
        <v>0</v>
      </c>
      <c r="C99" s="51">
        <f t="shared" si="12"/>
        <v>0</v>
      </c>
      <c r="D99" s="51">
        <f t="shared" si="12"/>
        <v>0</v>
      </c>
      <c r="E99" s="51">
        <f t="shared" si="12"/>
        <v>0</v>
      </c>
      <c r="F99" s="51">
        <f t="shared" si="12"/>
        <v>0</v>
      </c>
      <c r="G99" s="51">
        <f t="shared" si="12"/>
        <v>0</v>
      </c>
      <c r="H99" s="51">
        <f t="shared" si="12"/>
        <v>0</v>
      </c>
      <c r="I99" s="51">
        <f t="shared" si="12"/>
        <v>0</v>
      </c>
      <c r="J99" s="51">
        <f t="shared" si="12"/>
        <v>0</v>
      </c>
      <c r="K99" s="51">
        <f t="shared" si="12"/>
        <v>0</v>
      </c>
      <c r="L99" s="51">
        <f t="shared" si="12"/>
        <v>0</v>
      </c>
      <c r="M99" s="51">
        <f t="shared" si="12"/>
        <v>0</v>
      </c>
      <c r="N99" s="11">
        <f>SUM(B99:M99)</f>
        <v>0</v>
      </c>
      <c r="O99" s="51">
        <f>O97*O98</f>
        <v>0</v>
      </c>
      <c r="T99"/>
    </row>
    <row r="100" spans="14:20" ht="11.25">
      <c r="N100"/>
      <c r="T100"/>
    </row>
    <row r="101" spans="1:20" ht="11.25" hidden="1" outlineLevel="1">
      <c r="A101" s="36" t="s">
        <v>248</v>
      </c>
      <c r="N101"/>
      <c r="O101" s="43" t="s">
        <v>249</v>
      </c>
      <c r="T101"/>
    </row>
    <row r="102" spans="1:20" ht="11.25" hidden="1" outlineLevel="1">
      <c r="A102" s="36" t="s">
        <v>250</v>
      </c>
      <c r="B102" s="11">
        <f>$B99*'Сбыт&amp;Цена'!C$22*(1+'Управ.&amp;Фин.'!$B$38)</f>
        <v>0</v>
      </c>
      <c r="C102" s="11">
        <f>$B99*'Сбыт&amp;Цена'!D$22*(1+'Управ.&amp;Фин.'!$B$38)</f>
        <v>0</v>
      </c>
      <c r="D102" s="11">
        <f>$B99*'Сбыт&amp;Цена'!E$22*(1+'Управ.&amp;Фин.'!$B$38)</f>
        <v>0</v>
      </c>
      <c r="E102" s="11">
        <f>$B99*'Сбыт&amp;Цена'!F$22*(1+'Управ.&amp;Фин.'!$B$38)</f>
        <v>0</v>
      </c>
      <c r="F102" s="11"/>
      <c r="G102" s="11"/>
      <c r="H102" s="11"/>
      <c r="I102" s="11"/>
      <c r="J102" s="11"/>
      <c r="K102" s="11"/>
      <c r="L102" s="11"/>
      <c r="M102" s="11"/>
      <c r="N102" s="11">
        <f aca="true" t="shared" si="13" ref="N102:N114">SUM(B102:M102)</f>
        <v>0</v>
      </c>
      <c r="O102" s="52" t="s">
        <v>251</v>
      </c>
      <c r="T102"/>
    </row>
    <row r="103" spans="1:20" ht="11.25" hidden="1" outlineLevel="1">
      <c r="A103" s="36" t="s">
        <v>252</v>
      </c>
      <c r="B103" s="11">
        <f>$C$99*'Сбыт&amp;Цена'!B$22*(1+'Управ.&amp;Фин.'!$B$38)</f>
        <v>0</v>
      </c>
      <c r="C103" s="11">
        <f>$C99*'Сбыт&amp;Цена'!C$22*(1+'Управ.&amp;Фин.'!$B$38)</f>
        <v>0</v>
      </c>
      <c r="D103" s="11">
        <f>$C99*'Сбыт&amp;Цена'!D$22*(1+'Управ.&amp;Фин.'!$B$38)</f>
        <v>0</v>
      </c>
      <c r="E103" s="11">
        <f>$C99*'Сбыт&amp;Цена'!E$22*(1+'Управ.&amp;Фин.'!$B$38)</f>
        <v>0</v>
      </c>
      <c r="F103" s="11">
        <f>$C99*'Сбыт&amp;Цена'!F$22*(1+'Управ.&amp;Фин.'!$B$38)</f>
        <v>0</v>
      </c>
      <c r="G103" s="11"/>
      <c r="H103" s="11"/>
      <c r="I103" s="11"/>
      <c r="J103" s="11"/>
      <c r="K103" s="11"/>
      <c r="L103" s="11"/>
      <c r="M103" s="11"/>
      <c r="N103" s="11">
        <f t="shared" si="13"/>
        <v>0</v>
      </c>
      <c r="O103" s="52"/>
      <c r="T103"/>
    </row>
    <row r="104" spans="1:20" ht="11.25" hidden="1" outlineLevel="1">
      <c r="A104" s="36" t="s">
        <v>253</v>
      </c>
      <c r="B104" s="11"/>
      <c r="C104" s="11">
        <f>$D$99*'Сбыт&amp;Цена'!B$22*(1+'Управ.&amp;Фин.'!$B$38)</f>
        <v>0</v>
      </c>
      <c r="D104" s="11">
        <f>$D$99*'Сбыт&amp;Цена'!C$22*(1+'Управ.&amp;Фин.'!$B$38)</f>
        <v>0</v>
      </c>
      <c r="E104" s="11">
        <f>$D$99*'Сбыт&amp;Цена'!D$22*(1+'Управ.&amp;Фин.'!$B$38)</f>
        <v>0</v>
      </c>
      <c r="F104" s="11">
        <f>$D$99*'Сбыт&amp;Цена'!E$22*(1+'Управ.&amp;Фин.'!$B$38)</f>
        <v>0</v>
      </c>
      <c r="G104" s="11">
        <f>$D$99*'Сбыт&amp;Цена'!F$22*(1+'Управ.&amp;Фин.'!$B$38)</f>
        <v>0</v>
      </c>
      <c r="H104" s="11"/>
      <c r="I104" s="11"/>
      <c r="J104" s="11"/>
      <c r="K104" s="11"/>
      <c r="L104" s="11"/>
      <c r="M104" s="11"/>
      <c r="N104" s="11">
        <f t="shared" si="13"/>
        <v>0</v>
      </c>
      <c r="O104" s="52"/>
      <c r="T104"/>
    </row>
    <row r="105" spans="1:20" ht="11.25" hidden="1" outlineLevel="1">
      <c r="A105" s="36" t="s">
        <v>254</v>
      </c>
      <c r="B105"/>
      <c r="C105" s="11"/>
      <c r="D105" s="11">
        <f>$E99*'Сбыт&amp;Цена'!B$32*(1+'Управ.&amp;Фин.'!$B$38)</f>
        <v>0</v>
      </c>
      <c r="E105" s="11">
        <f>$E99*'Сбыт&amp;Цена'!C$32*(1+'Управ.&amp;Фин.'!$B$38)</f>
        <v>0</v>
      </c>
      <c r="F105" s="11">
        <f>$E99*'Сбыт&amp;Цена'!D$32*(1+'Управ.&amp;Фин.'!$B$38)</f>
        <v>0</v>
      </c>
      <c r="G105" s="11">
        <f>$E99*'Сбыт&amp;Цена'!E$32*(1+'Управ.&amp;Фин.'!$B$38)</f>
        <v>0</v>
      </c>
      <c r="H105" s="11">
        <f>$E99*'Сбыт&amp;Цена'!F$32*(1+'Управ.&amp;Фин.'!$B$38)</f>
        <v>0</v>
      </c>
      <c r="I105" s="11"/>
      <c r="J105" s="11"/>
      <c r="K105" s="11"/>
      <c r="L105" s="11"/>
      <c r="M105" s="11"/>
      <c r="N105" s="11">
        <f>SUM(C105:M105)</f>
        <v>0</v>
      </c>
      <c r="O105" s="50"/>
      <c r="T105"/>
    </row>
    <row r="106" spans="1:20" ht="11.25" hidden="1" outlineLevel="1">
      <c r="A106" s="36" t="s">
        <v>255</v>
      </c>
      <c r="B106" s="11"/>
      <c r="C106" s="11"/>
      <c r="D106" s="11"/>
      <c r="E106" s="11">
        <f>$F$99*'Сбыт&amp;Цена'!B$32*(1+'Управ.&amp;Фин.'!$B$38)</f>
        <v>0</v>
      </c>
      <c r="F106" s="11">
        <f>$F$99*'Сбыт&amp;Цена'!C$32*(1+'Управ.&amp;Фин.'!$B$38)</f>
        <v>0</v>
      </c>
      <c r="G106" s="11">
        <f>$F$99*'Сбыт&amp;Цена'!D$32*(1+'Управ.&amp;Фин.'!$B$38)</f>
        <v>0</v>
      </c>
      <c r="H106" s="11">
        <f>$F$99*'Сбыт&amp;Цена'!E$32*(1+'Управ.&amp;Фин.'!$B$38)</f>
        <v>0</v>
      </c>
      <c r="I106" s="11">
        <f>$F$99*'Сбыт&amp;Цена'!F$32*(1+'Управ.&amp;Фин.'!$B$38)</f>
        <v>0</v>
      </c>
      <c r="J106" s="11"/>
      <c r="K106" s="11"/>
      <c r="L106" s="11"/>
      <c r="M106" s="11"/>
      <c r="N106" s="11">
        <f t="shared" si="13"/>
        <v>0</v>
      </c>
      <c r="O106" s="50"/>
      <c r="T106"/>
    </row>
    <row r="107" spans="1:20" ht="11.25" hidden="1" outlineLevel="1">
      <c r="A107" s="36" t="s">
        <v>256</v>
      </c>
      <c r="B107" s="11"/>
      <c r="C107" s="11"/>
      <c r="D107" s="11"/>
      <c r="E107" s="11"/>
      <c r="F107" s="11">
        <f>$G$99*'Сбыт&amp;Цена'!B$32*(1+'Управ.&amp;Фин.'!$B$38)</f>
        <v>0</v>
      </c>
      <c r="G107" s="11">
        <f>$G$99*'Сбыт&amp;Цена'!C$32*(1+'Управ.&amp;Фин.'!$B$38)</f>
        <v>0</v>
      </c>
      <c r="H107" s="11">
        <f>$G$99*'Сбыт&amp;Цена'!D$32*(1+'Управ.&amp;Фин.'!$B$38)</f>
        <v>0</v>
      </c>
      <c r="I107" s="11">
        <f>$G$99*'Сбыт&amp;Цена'!E$32*(1+'Управ.&amp;Фин.'!$B$38)</f>
        <v>0</v>
      </c>
      <c r="J107" s="11">
        <f>$G$99*'Сбыт&amp;Цена'!F$32*(1+'Управ.&amp;Фин.'!$B$38)</f>
        <v>0</v>
      </c>
      <c r="K107" s="11"/>
      <c r="L107" s="11"/>
      <c r="M107" s="11"/>
      <c r="N107" s="11">
        <f t="shared" si="13"/>
        <v>0</v>
      </c>
      <c r="O107" s="50"/>
      <c r="T107"/>
    </row>
    <row r="108" spans="1:20" ht="11.25" hidden="1" outlineLevel="1">
      <c r="A108" s="36" t="s">
        <v>257</v>
      </c>
      <c r="B108" s="11"/>
      <c r="C108" s="11"/>
      <c r="D108" s="11"/>
      <c r="E108"/>
      <c r="F108" s="11"/>
      <c r="G108" s="11">
        <f>$H$99*'Сбыт&amp;Цена'!B$42*(1+'Управ.&amp;Фин.'!$B$38)</f>
        <v>0</v>
      </c>
      <c r="H108" s="11">
        <f>$H99*'Сбыт&amp;Цена'!C$42*(1+'Управ.&amp;Фин.'!$B$38)</f>
        <v>0</v>
      </c>
      <c r="I108" s="11">
        <f>$H99*'Сбыт&amp;Цена'!D$42*(1+'Управ.&amp;Фин.'!$B$38)</f>
        <v>0</v>
      </c>
      <c r="J108" s="11">
        <f>$H99*'Сбыт&amp;Цена'!E$42*(1+'Управ.&amp;Фин.'!$B$38)</f>
        <v>0</v>
      </c>
      <c r="K108" s="11">
        <f>$H99*'Сбыт&amp;Цена'!F$42*(1+'Управ.&amp;Фин.'!$B$38)</f>
        <v>0</v>
      </c>
      <c r="L108" s="11"/>
      <c r="M108" s="11"/>
      <c r="N108" s="11">
        <f t="shared" si="13"/>
        <v>0</v>
      </c>
      <c r="O108" s="50"/>
      <c r="T108"/>
    </row>
    <row r="109" spans="1:20" ht="11.25" hidden="1" outlineLevel="1">
      <c r="A109" s="36" t="s">
        <v>258</v>
      </c>
      <c r="B109" s="11"/>
      <c r="C109" s="11"/>
      <c r="D109" s="11"/>
      <c r="E109" s="11"/>
      <c r="F109" s="11"/>
      <c r="G109" s="11"/>
      <c r="H109" s="11">
        <f>$I$99*'Сбыт&amp;Цена'!B$42*(1+'Управ.&amp;Фин.'!$B$38)</f>
        <v>0</v>
      </c>
      <c r="I109" s="11">
        <f>$I$99*'Сбыт&amp;Цена'!C$42*(1+'Управ.&amp;Фин.'!$B$38)</f>
        <v>0</v>
      </c>
      <c r="J109" s="11">
        <f>$I$99*'Сбыт&amp;Цена'!D$42*(1+'Управ.&amp;Фин.'!$B$38)</f>
        <v>0</v>
      </c>
      <c r="K109" s="11">
        <f>$I$99*'Сбыт&amp;Цена'!E$42*(1+'Управ.&amp;Фин.'!$B$38)</f>
        <v>0</v>
      </c>
      <c r="L109" s="11">
        <f>$I$99*'Сбыт&amp;Цена'!F$42*(1+'Управ.&amp;Фин.'!$B$38)</f>
        <v>0</v>
      </c>
      <c r="M109" s="11"/>
      <c r="N109" s="11">
        <f t="shared" si="13"/>
        <v>0</v>
      </c>
      <c r="O109" s="50"/>
      <c r="T109"/>
    </row>
    <row r="110" spans="1:20" ht="11.25" hidden="1" outlineLevel="1">
      <c r="A110" s="36" t="s">
        <v>259</v>
      </c>
      <c r="B110" s="11"/>
      <c r="C110" s="11"/>
      <c r="D110" s="11"/>
      <c r="E110" s="11"/>
      <c r="F110" s="11"/>
      <c r="G110" s="11"/>
      <c r="H110" s="11"/>
      <c r="I110" s="11">
        <f>$J$99*'Сбыт&amp;Цена'!B$42*(1+'Управ.&amp;Фин.'!$B$38)</f>
        <v>0</v>
      </c>
      <c r="J110" s="11">
        <f>$J$99*'Сбыт&amp;Цена'!C$42*(1+'Управ.&amp;Фин.'!$B$38)</f>
        <v>0</v>
      </c>
      <c r="K110" s="11">
        <f>$J$99*'Сбыт&amp;Цена'!D$42*(1+'Управ.&amp;Фин.'!$B$38)</f>
        <v>0</v>
      </c>
      <c r="L110" s="11">
        <f>$J$99*'Сбыт&amp;Цена'!E$42*(1+'Управ.&amp;Фин.'!$B$38)</f>
        <v>0</v>
      </c>
      <c r="M110" s="11">
        <f>$J$99*'Сбыт&amp;Цена'!F$42*(1+'Управ.&amp;Фин.'!$B$38)</f>
        <v>0</v>
      </c>
      <c r="N110" s="11">
        <f t="shared" si="13"/>
        <v>0</v>
      </c>
      <c r="O110" s="50"/>
      <c r="T110"/>
    </row>
    <row r="111" spans="1:20" ht="11.25" hidden="1" outlineLevel="1">
      <c r="A111" s="36" t="s">
        <v>260</v>
      </c>
      <c r="B111" s="11"/>
      <c r="C111" s="11"/>
      <c r="D111" s="11"/>
      <c r="E111" s="11"/>
      <c r="F111" s="11"/>
      <c r="G111" s="11"/>
      <c r="H111" s="11"/>
      <c r="I111" s="11"/>
      <c r="J111" s="11">
        <f>$K$99*'Сбыт&amp;Цена'!B$53*(1+'Управ.&amp;Фин.'!$B$38)</f>
        <v>0</v>
      </c>
      <c r="K111" s="11">
        <f>$K$99*'Сбыт&amp;Цена'!C$53*(1+'Управ.&amp;Фин.'!$B$38)</f>
        <v>0</v>
      </c>
      <c r="L111" s="11">
        <f>$K$99*'Сбыт&amp;Цена'!D$53*(1+'Управ.&amp;Фин.'!$B$38)</f>
        <v>0</v>
      </c>
      <c r="M111" s="11">
        <f>$K$99*'Сбыт&amp;Цена'!E$53*(1+'Управ.&amp;Фин.'!$B$38)</f>
        <v>0</v>
      </c>
      <c r="N111" s="11">
        <f t="shared" si="13"/>
        <v>0</v>
      </c>
      <c r="O111" s="50">
        <f>K99*'Сбыт&amp;Цена'!$F$53</f>
        <v>0</v>
      </c>
      <c r="T111"/>
    </row>
    <row r="112" spans="1:20" ht="11.25" hidden="1" outlineLevel="1">
      <c r="A112" s="36" t="s">
        <v>261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>
        <f>$L$99*'Сбыт&amp;Цена'!B$53*(1+'Управ.&amp;Фин.'!$B$38)</f>
        <v>0</v>
      </c>
      <c r="L112" s="11">
        <f>$L$99*'Сбыт&amp;Цена'!C$53*(1+'Управ.&amp;Фин.'!$B$38)</f>
        <v>0</v>
      </c>
      <c r="M112" s="11">
        <f>$L$99*'Сбыт&amp;Цена'!D$53*(1+'Управ.&amp;Фин.'!$B$38)</f>
        <v>0</v>
      </c>
      <c r="N112" s="11">
        <f t="shared" si="13"/>
        <v>0</v>
      </c>
      <c r="O112" s="50">
        <f>L99*('Сбыт&amp;Цена'!$E$53+'Сбыт&amp;Цена'!$F$53)</f>
        <v>0</v>
      </c>
      <c r="T112"/>
    </row>
    <row r="113" spans="1:20" ht="11.25" hidden="1" outlineLevel="1">
      <c r="A113" s="36" t="s">
        <v>262</v>
      </c>
      <c r="B113" s="11"/>
      <c r="C113" s="11"/>
      <c r="D113" s="11"/>
      <c r="E113" s="11"/>
      <c r="F113" s="11"/>
      <c r="G113" s="11"/>
      <c r="H113"/>
      <c r="I113" s="11"/>
      <c r="J113" s="11"/>
      <c r="K113" s="11"/>
      <c r="L113" s="11">
        <f>$M$99*'Сбыт&amp;Цена'!$B$53*(1+'Управ.&amp;Фин.'!$B$38)</f>
        <v>0</v>
      </c>
      <c r="M113" s="11">
        <f>$M99*'Сбыт&amp;Цена'!C$53*(1+'Управ.&amp;Фин.'!$B$38)</f>
        <v>0</v>
      </c>
      <c r="N113" s="11">
        <f t="shared" si="13"/>
        <v>0</v>
      </c>
      <c r="O113" s="50">
        <f>M99*('Сбыт&amp;Цена'!$D$53+'Сбыт&amp;Цена'!$E$53+'Сбыт&amp;Цена'!$F$53)</f>
        <v>0</v>
      </c>
      <c r="T113"/>
    </row>
    <row r="114" spans="1:20" ht="11.25" hidden="1" outlineLevel="1">
      <c r="A114" s="36" t="s">
        <v>263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>
        <f>O$99*'Сбыт&amp;Цена'!$B$22*(1+'Управ.&amp;Фин.'!B38)</f>
        <v>0</v>
      </c>
      <c r="N114" s="11">
        <f t="shared" si="13"/>
        <v>0</v>
      </c>
      <c r="O114" s="50"/>
      <c r="T114"/>
    </row>
    <row r="115" spans="1:20" ht="11.25" hidden="1" outlineLevel="1">
      <c r="A115" s="2" t="s">
        <v>264</v>
      </c>
      <c r="B115" s="11">
        <f>SUM(B102:B114)</f>
        <v>0</v>
      </c>
      <c r="C115" s="11">
        <f>SUM(C102:C114)</f>
        <v>0</v>
      </c>
      <c r="D115" s="11">
        <f>SUM(D102:D114)</f>
        <v>0</v>
      </c>
      <c r="E115" s="11">
        <f aca="true" t="shared" si="14" ref="E115:M115">SUM(E102:E114)</f>
        <v>0</v>
      </c>
      <c r="F115" s="11">
        <f t="shared" si="14"/>
        <v>0</v>
      </c>
      <c r="G115" s="11">
        <f t="shared" si="14"/>
        <v>0</v>
      </c>
      <c r="H115" s="11">
        <f t="shared" si="14"/>
        <v>0</v>
      </c>
      <c r="I115" s="11">
        <f t="shared" si="14"/>
        <v>0</v>
      </c>
      <c r="J115" s="11">
        <f t="shared" si="14"/>
        <v>0</v>
      </c>
      <c r="K115" s="11">
        <f t="shared" si="14"/>
        <v>0</v>
      </c>
      <c r="L115" s="11">
        <f t="shared" si="14"/>
        <v>0</v>
      </c>
      <c r="M115" s="11">
        <f t="shared" si="14"/>
        <v>0</v>
      </c>
      <c r="N115" s="37">
        <f>SUM(B115:M115)</f>
        <v>0</v>
      </c>
      <c r="O115" s="50">
        <f>SUM(O105:O114)</f>
        <v>0</v>
      </c>
      <c r="T115"/>
    </row>
    <row r="116" spans="14:20" ht="11.25" hidden="1" outlineLevel="1">
      <c r="N116"/>
      <c r="T116"/>
    </row>
    <row r="117" spans="5:20" ht="11.25" collapsed="1">
      <c r="E117" s="61" t="s">
        <v>269</v>
      </c>
      <c r="F117" s="24"/>
      <c r="G117" s="24"/>
      <c r="H117" s="2" t="s">
        <v>11</v>
      </c>
      <c r="O117" s="38" t="s">
        <v>58</v>
      </c>
      <c r="T117"/>
    </row>
    <row r="118" spans="14:20" ht="11.25">
      <c r="N118" s="38" t="s">
        <v>243</v>
      </c>
      <c r="O118" s="39" t="s">
        <v>59</v>
      </c>
      <c r="T118"/>
    </row>
    <row r="119" spans="2:20" ht="11.25">
      <c r="B119" s="3" t="s">
        <v>58</v>
      </c>
      <c r="C119" s="3" t="s">
        <v>61</v>
      </c>
      <c r="D119" s="3" t="s">
        <v>62</v>
      </c>
      <c r="E119" s="3" t="s">
        <v>63</v>
      </c>
      <c r="F119" s="3" t="s">
        <v>64</v>
      </c>
      <c r="G119" s="3" t="s">
        <v>65</v>
      </c>
      <c r="H119" s="3" t="s">
        <v>66</v>
      </c>
      <c r="I119" s="3" t="s">
        <v>67</v>
      </c>
      <c r="J119" s="3" t="s">
        <v>68</v>
      </c>
      <c r="K119" s="3" t="s">
        <v>69</v>
      </c>
      <c r="L119" s="3" t="s">
        <v>70</v>
      </c>
      <c r="M119" s="38" t="s">
        <v>71</v>
      </c>
      <c r="N119" s="38" t="s">
        <v>244</v>
      </c>
      <c r="O119" s="39" t="s">
        <v>72</v>
      </c>
      <c r="T119"/>
    </row>
    <row r="120" spans="1:20" ht="11.25">
      <c r="A120" s="2" t="s">
        <v>245</v>
      </c>
      <c r="B120" s="11">
        <f>'Сбыт&amp;Цена'!B11</f>
        <v>0</v>
      </c>
      <c r="C120" s="11">
        <f>'Сбыт&amp;Цена'!C11</f>
        <v>0</v>
      </c>
      <c r="D120" s="11">
        <f>'Сбыт&amp;Цена'!D11</f>
        <v>0</v>
      </c>
      <c r="E120" s="11">
        <f>'Сбыт&amp;Цена'!E11</f>
        <v>0</v>
      </c>
      <c r="F120" s="11">
        <f>'Сбыт&amp;Цена'!F11</f>
        <v>0</v>
      </c>
      <c r="G120" s="11">
        <f>'Сбыт&amp;Цена'!G11</f>
        <v>0</v>
      </c>
      <c r="H120" s="11">
        <f>'Сбыт&amp;Цена'!H11</f>
        <v>0</v>
      </c>
      <c r="I120" s="11">
        <f>'Сбыт&amp;Цена'!I11</f>
        <v>0</v>
      </c>
      <c r="J120" s="11">
        <f>'Сбыт&amp;Цена'!J11</f>
        <v>0</v>
      </c>
      <c r="K120" s="11">
        <f>'Сбыт&amp;Цена'!K11</f>
        <v>0</v>
      </c>
      <c r="L120" s="11">
        <f>'Сбыт&amp;Цена'!L11</f>
        <v>0</v>
      </c>
      <c r="M120" s="11">
        <f>'Сбыт&amp;Цена'!M11</f>
        <v>0</v>
      </c>
      <c r="N120" s="22">
        <f>SUM(B120:M120)</f>
        <v>0</v>
      </c>
      <c r="O120" s="11">
        <f>'Сбыт&amp;Цена'!N11</f>
        <v>0</v>
      </c>
      <c r="T120"/>
    </row>
    <row r="121" spans="1:20" ht="11.25">
      <c r="A121" s="2" t="s">
        <v>246</v>
      </c>
      <c r="B121" s="55">
        <f>'Сбыт&amp;Цена'!B64</f>
        <v>0</v>
      </c>
      <c r="C121" s="55">
        <f>'Сбыт&amp;Цена'!C64</f>
        <v>0</v>
      </c>
      <c r="D121" s="55">
        <f>'Сбыт&amp;Цена'!D64</f>
        <v>0</v>
      </c>
      <c r="E121" s="55">
        <f>'Сбыт&amp;Цена'!E64</f>
        <v>0</v>
      </c>
      <c r="F121" s="55">
        <f>'Сбыт&amp;Цена'!F64</f>
        <v>0</v>
      </c>
      <c r="G121" s="55">
        <f>'Сбыт&amp;Цена'!G64</f>
        <v>0</v>
      </c>
      <c r="H121" s="55">
        <f>'Сбыт&amp;Цена'!H64</f>
        <v>0</v>
      </c>
      <c r="I121" s="55">
        <f>'Сбыт&amp;Цена'!I64</f>
        <v>0</v>
      </c>
      <c r="J121" s="55">
        <f>'Сбыт&amp;Цена'!J64</f>
        <v>0</v>
      </c>
      <c r="K121" s="55">
        <f>'Сбыт&amp;Цена'!K64</f>
        <v>0</v>
      </c>
      <c r="L121" s="55">
        <f>'Сбыт&amp;Цена'!L64</f>
        <v>0</v>
      </c>
      <c r="M121" s="55">
        <f>'Сбыт&amp;Цена'!M64</f>
        <v>0</v>
      </c>
      <c r="N121" s="55"/>
      <c r="O121" s="55">
        <f>'Сбыт&amp;Цена'!N64</f>
        <v>0</v>
      </c>
      <c r="T121"/>
    </row>
    <row r="122" spans="1:20" ht="11.25">
      <c r="A122" s="36" t="s">
        <v>247</v>
      </c>
      <c r="B122" s="51">
        <f aca="true" t="shared" si="15" ref="B122:M122">B120*B121</f>
        <v>0</v>
      </c>
      <c r="C122" s="51">
        <f t="shared" si="15"/>
        <v>0</v>
      </c>
      <c r="D122" s="51">
        <f t="shared" si="15"/>
        <v>0</v>
      </c>
      <c r="E122" s="51">
        <f t="shared" si="15"/>
        <v>0</v>
      </c>
      <c r="F122" s="51">
        <f t="shared" si="15"/>
        <v>0</v>
      </c>
      <c r="G122" s="51">
        <f t="shared" si="15"/>
        <v>0</v>
      </c>
      <c r="H122" s="51">
        <f t="shared" si="15"/>
        <v>0</v>
      </c>
      <c r="I122" s="51">
        <f t="shared" si="15"/>
        <v>0</v>
      </c>
      <c r="J122" s="51">
        <f t="shared" si="15"/>
        <v>0</v>
      </c>
      <c r="K122" s="51">
        <f t="shared" si="15"/>
        <v>0</v>
      </c>
      <c r="L122" s="51">
        <f t="shared" si="15"/>
        <v>0</v>
      </c>
      <c r="M122" s="51">
        <f t="shared" si="15"/>
        <v>0</v>
      </c>
      <c r="N122" s="11">
        <f>SUM(B122:M122)</f>
        <v>0</v>
      </c>
      <c r="O122" s="51">
        <f>O120*O121</f>
        <v>0</v>
      </c>
      <c r="T122"/>
    </row>
    <row r="123" ht="11.25">
      <c r="T123"/>
    </row>
    <row r="124" spans="1:20" ht="11.25" hidden="1" outlineLevel="1">
      <c r="A124" s="36" t="s">
        <v>248</v>
      </c>
      <c r="O124" s="43" t="s">
        <v>249</v>
      </c>
      <c r="T124"/>
    </row>
    <row r="125" spans="1:20" ht="11.25" hidden="1" outlineLevel="1">
      <c r="A125" s="36" t="s">
        <v>250</v>
      </c>
      <c r="B125" s="11">
        <f>$B$122*'Сбыт&amp;Цена'!C$23*(1+'Управ.&amp;Фин.'!$B$38)</f>
        <v>0</v>
      </c>
      <c r="C125" s="11">
        <f>$B$122*'Сбыт&amp;Цена'!D$23*(1+'Управ.&amp;Фин.'!$B$38)</f>
        <v>0</v>
      </c>
      <c r="D125" s="11">
        <f>$B$122*'Сбыт&amp;Цена'!E$23*(1+'Управ.&amp;Фин.'!$B$38)</f>
        <v>0</v>
      </c>
      <c r="E125" s="11">
        <f>$B$122*'Сбыт&amp;Цена'!F$23*(1+'Управ.&amp;Фин.'!$B$38)</f>
        <v>0</v>
      </c>
      <c r="F125" s="11"/>
      <c r="G125" s="11"/>
      <c r="H125" s="11"/>
      <c r="I125" s="11"/>
      <c r="J125" s="11"/>
      <c r="K125" s="11"/>
      <c r="L125" s="11"/>
      <c r="M125" s="11"/>
      <c r="N125" s="11">
        <f aca="true" t="shared" si="16" ref="N125:N138">SUM(B125:M125)</f>
        <v>0</v>
      </c>
      <c r="O125" s="52" t="s">
        <v>251</v>
      </c>
      <c r="T125"/>
    </row>
    <row r="126" spans="1:20" ht="11.25" hidden="1" outlineLevel="1">
      <c r="A126" s="36" t="s">
        <v>252</v>
      </c>
      <c r="B126" s="11">
        <f>$C$122*'Сбыт&amp;Цена'!B$23*(1+'Управ.&amp;Фин.'!$B$38)</f>
        <v>0</v>
      </c>
      <c r="C126" s="11">
        <f>$C$122*'Сбыт&amp;Цена'!C$23*(1+'Управ.&amp;Фин.'!$B$38)</f>
        <v>0</v>
      </c>
      <c r="D126" s="11">
        <f>$C$122*'Сбыт&amp;Цена'!D$23*(1+'Управ.&amp;Фин.'!$B$38)</f>
        <v>0</v>
      </c>
      <c r="E126" s="11">
        <f>$C$122*'Сбыт&amp;Цена'!E$23*(1+'Управ.&amp;Фин.'!$B$38)</f>
        <v>0</v>
      </c>
      <c r="F126" s="11">
        <f>$C$122*'Сбыт&amp;Цена'!F$23*(1+'Управ.&amp;Фин.'!$B$38)</f>
        <v>0</v>
      </c>
      <c r="G126" s="11"/>
      <c r="H126" s="11"/>
      <c r="I126" s="11"/>
      <c r="J126" s="11"/>
      <c r="K126" s="11"/>
      <c r="L126" s="11"/>
      <c r="M126" s="11"/>
      <c r="N126" s="11">
        <f t="shared" si="16"/>
        <v>0</v>
      </c>
      <c r="O126" s="52"/>
      <c r="T126"/>
    </row>
    <row r="127" spans="1:20" ht="11.25" hidden="1" outlineLevel="1">
      <c r="A127" s="36" t="s">
        <v>253</v>
      </c>
      <c r="B127" s="11"/>
      <c r="C127" s="11">
        <f>$D$122*'Сбыт&amp;Цена'!B$23*(1+'Управ.&amp;Фин.'!$B$38)</f>
        <v>0</v>
      </c>
      <c r="D127" s="11">
        <f>$D$122*'Сбыт&amp;Цена'!C$23*(1+'Управ.&amp;Фин.'!$B$38)</f>
        <v>0</v>
      </c>
      <c r="E127" s="11">
        <f>$D$122*'Сбыт&amp;Цена'!D$23*(1+'Управ.&amp;Фин.'!$B$38)</f>
        <v>0</v>
      </c>
      <c r="F127" s="11">
        <f>$D$122*'Сбыт&amp;Цена'!E$23*(1+'Управ.&amp;Фин.'!$B$38)</f>
        <v>0</v>
      </c>
      <c r="G127" s="11">
        <f>$D$122*'Сбыт&amp;Цена'!F$23*(1+'Управ.&amp;Фин.'!$B$38)</f>
        <v>0</v>
      </c>
      <c r="H127" s="11"/>
      <c r="I127" s="11"/>
      <c r="J127" s="11"/>
      <c r="K127" s="11"/>
      <c r="L127" s="11"/>
      <c r="M127" s="11"/>
      <c r="N127" s="11">
        <f t="shared" si="16"/>
        <v>0</v>
      </c>
      <c r="O127" s="52"/>
      <c r="T127"/>
    </row>
    <row r="128" spans="1:20" ht="11.25" hidden="1" outlineLevel="1">
      <c r="A128" s="36" t="s">
        <v>254</v>
      </c>
      <c r="B128"/>
      <c r="C128" s="11"/>
      <c r="D128" s="11">
        <f>$E$122*'Сбыт&amp;Цена'!B$33*(1+'Управ.&amp;Фин.'!$B$38)</f>
        <v>0</v>
      </c>
      <c r="E128" s="11">
        <f>$E$122*'Сбыт&amp;Цена'!C$33*(1+'Управ.&amp;Фин.'!$B$38)</f>
        <v>0</v>
      </c>
      <c r="F128" s="11">
        <f>$E$122*'Сбыт&amp;Цена'!D$33*(1+'Управ.&amp;Фин.'!$B$38)</f>
        <v>0</v>
      </c>
      <c r="G128" s="11">
        <f>$E$122*'Сбыт&amp;Цена'!E$33*(1+'Управ.&amp;Фин.'!$B$38)</f>
        <v>0</v>
      </c>
      <c r="H128" s="11">
        <f>$E$122*'Сбыт&amp;Цена'!F$33*(1+'Управ.&amp;Фин.'!$B$38)</f>
        <v>0</v>
      </c>
      <c r="I128" s="11"/>
      <c r="J128" s="11"/>
      <c r="K128" s="11"/>
      <c r="L128" s="11"/>
      <c r="M128" s="11"/>
      <c r="N128" s="11">
        <f>SUM(C128:M128)</f>
        <v>0</v>
      </c>
      <c r="O128" s="50"/>
      <c r="T128"/>
    </row>
    <row r="129" spans="1:20" ht="11.25" hidden="1" outlineLevel="1">
      <c r="A129" s="36" t="s">
        <v>255</v>
      </c>
      <c r="B129" s="11"/>
      <c r="C129" s="11"/>
      <c r="D129" s="11"/>
      <c r="E129" s="11">
        <f>$F$122*'Сбыт&amp;Цена'!B$33*(1+'Управ.&amp;Фин.'!$B$38)</f>
        <v>0</v>
      </c>
      <c r="F129" s="11">
        <f>$F$122*'Сбыт&amp;Цена'!C$33*(1+'Управ.&amp;Фин.'!$B$38)</f>
        <v>0</v>
      </c>
      <c r="G129" s="11">
        <f>$F$122*'Сбыт&amp;Цена'!D$33*(1+'Управ.&amp;Фин.'!$B$38)</f>
        <v>0</v>
      </c>
      <c r="H129" s="11">
        <f>$F$122*'Сбыт&amp;Цена'!E$33*(1+'Управ.&amp;Фин.'!$B$38)</f>
        <v>0</v>
      </c>
      <c r="I129" s="11">
        <f>$F$122*'Сбыт&amp;Цена'!F$33*(1+'Управ.&amp;Фин.'!$B$38)</f>
        <v>0</v>
      </c>
      <c r="J129" s="11"/>
      <c r="K129" s="11"/>
      <c r="L129" s="11"/>
      <c r="M129" s="11"/>
      <c r="N129" s="11">
        <f t="shared" si="16"/>
        <v>0</v>
      </c>
      <c r="O129" s="50"/>
      <c r="T129"/>
    </row>
    <row r="130" spans="1:20" ht="11.25" hidden="1" outlineLevel="1">
      <c r="A130" s="36" t="s">
        <v>256</v>
      </c>
      <c r="B130" s="11"/>
      <c r="C130" s="11"/>
      <c r="D130" s="11"/>
      <c r="E130" s="11"/>
      <c r="F130" s="11">
        <f>$G$122*'Сбыт&amp;Цена'!B$33*(1+'Управ.&amp;Фин.'!$B$38)</f>
        <v>0</v>
      </c>
      <c r="G130" s="11">
        <f>$G$122*'Сбыт&amp;Цена'!C$33*(1+'Управ.&amp;Фин.'!$B$38)</f>
        <v>0</v>
      </c>
      <c r="H130" s="11">
        <f>$G$122*'Сбыт&amp;Цена'!D$33*(1+'Управ.&amp;Фин.'!$B$38)</f>
        <v>0</v>
      </c>
      <c r="I130" s="11">
        <f>$G$122*'Сбыт&amp;Цена'!E$33*(1+'Управ.&amp;Фин.'!$B$38)</f>
        <v>0</v>
      </c>
      <c r="J130" s="11">
        <f>$G$122*'Сбыт&amp;Цена'!F$33*(1+'Управ.&amp;Фин.'!$B$38)</f>
        <v>0</v>
      </c>
      <c r="K130" s="11"/>
      <c r="L130" s="11"/>
      <c r="M130" s="11"/>
      <c r="N130" s="11">
        <f t="shared" si="16"/>
        <v>0</v>
      </c>
      <c r="O130" s="50"/>
      <c r="T130"/>
    </row>
    <row r="131" spans="1:20" ht="11.25" hidden="1" outlineLevel="1">
      <c r="A131" s="36" t="s">
        <v>257</v>
      </c>
      <c r="B131" s="11"/>
      <c r="C131" s="11"/>
      <c r="D131" s="11"/>
      <c r="E131"/>
      <c r="F131" s="11"/>
      <c r="G131" s="11">
        <f>$H$122*'Сбыт&amp;Цена'!B$43*(1+'Управ.&amp;Фин.'!$B$38)</f>
        <v>0</v>
      </c>
      <c r="H131" s="11">
        <f>$H$122*'Сбыт&amp;Цена'!C$43*(1+'Управ.&amp;Фин.'!$B$38)</f>
        <v>0</v>
      </c>
      <c r="I131" s="11">
        <f>$H$122*'Сбыт&amp;Цена'!D$43*(1+'Управ.&amp;Фин.'!$B$38)</f>
        <v>0</v>
      </c>
      <c r="J131" s="11">
        <f>$H$122*'Сбыт&amp;Цена'!E$43*(1+'Управ.&amp;Фин.'!$B$38)</f>
        <v>0</v>
      </c>
      <c r="K131" s="11">
        <f>$H$122*'Сбыт&amp;Цена'!F$43*(1+'Управ.&amp;Фин.'!$B$38)</f>
        <v>0</v>
      </c>
      <c r="L131" s="11"/>
      <c r="M131" s="11"/>
      <c r="N131" s="11">
        <f t="shared" si="16"/>
        <v>0</v>
      </c>
      <c r="O131" s="50"/>
      <c r="T131"/>
    </row>
    <row r="132" spans="1:20" ht="11.25" hidden="1" outlineLevel="1">
      <c r="A132" s="36" t="s">
        <v>258</v>
      </c>
      <c r="B132" s="11"/>
      <c r="C132" s="11"/>
      <c r="D132" s="11"/>
      <c r="E132" s="11"/>
      <c r="F132" s="11"/>
      <c r="G132" s="11"/>
      <c r="H132" s="11">
        <f>$I$122*'Сбыт&amp;Цена'!B$43*(1+'Управ.&amp;Фин.'!$B$38)</f>
        <v>0</v>
      </c>
      <c r="I132" s="11">
        <f>$I$122*'Сбыт&amp;Цена'!C$43*(1+'Управ.&amp;Фин.'!$B$38)</f>
        <v>0</v>
      </c>
      <c r="J132" s="11">
        <f>$I$122*'Сбыт&amp;Цена'!D$43*(1+'Управ.&amp;Фин.'!$B$38)</f>
        <v>0</v>
      </c>
      <c r="K132" s="11">
        <f>$I$122*'Сбыт&amp;Цена'!E$43*(1+'Управ.&amp;Фин.'!$B$38)</f>
        <v>0</v>
      </c>
      <c r="L132" s="11">
        <f>$I$122*'Сбыт&amp;Цена'!F$43*(1+'Управ.&amp;Фин.'!$B$38)</f>
        <v>0</v>
      </c>
      <c r="M132" s="11"/>
      <c r="N132" s="11">
        <f t="shared" si="16"/>
        <v>0</v>
      </c>
      <c r="O132" s="50"/>
      <c r="T132"/>
    </row>
    <row r="133" spans="1:20" ht="11.25" hidden="1" outlineLevel="1">
      <c r="A133" s="36" t="s">
        <v>259</v>
      </c>
      <c r="B133" s="11"/>
      <c r="C133" s="11"/>
      <c r="D133" s="11"/>
      <c r="E133" s="11"/>
      <c r="F133" s="11"/>
      <c r="G133" s="11"/>
      <c r="H133" s="11"/>
      <c r="I133" s="11">
        <f>$J$122*'Сбыт&amp;Цена'!B$43*(1+'Управ.&amp;Фин.'!$B$38)</f>
        <v>0</v>
      </c>
      <c r="J133" s="11">
        <f>$J$122*'Сбыт&amp;Цена'!C$43*(1+'Управ.&amp;Фин.'!$B$38)</f>
        <v>0</v>
      </c>
      <c r="K133" s="11">
        <f>$J$122*'Сбыт&amp;Цена'!D$43*(1+'Управ.&amp;Фин.'!$B$38)</f>
        <v>0</v>
      </c>
      <c r="L133" s="11">
        <f>$J$122*'Сбыт&amp;Цена'!E$43*(1+'Управ.&amp;Фин.'!$B$38)</f>
        <v>0</v>
      </c>
      <c r="M133" s="11">
        <f>$J$122*'Сбыт&amp;Цена'!F$43*(1+'Управ.&amp;Фин.'!$B$38)</f>
        <v>0</v>
      </c>
      <c r="N133" s="11">
        <f t="shared" si="16"/>
        <v>0</v>
      </c>
      <c r="O133" s="50"/>
      <c r="T133"/>
    </row>
    <row r="134" spans="1:20" ht="11.25" hidden="1" outlineLevel="1">
      <c r="A134" s="36" t="s">
        <v>260</v>
      </c>
      <c r="B134" s="11"/>
      <c r="C134" s="11"/>
      <c r="D134" s="11"/>
      <c r="E134" s="11"/>
      <c r="F134" s="11"/>
      <c r="G134" s="11"/>
      <c r="H134" s="11"/>
      <c r="I134" s="11"/>
      <c r="J134" s="11">
        <f>$K$122*'Сбыт&amp;Цена'!B$54*(1+'Управ.&amp;Фин.'!$B$38)</f>
        <v>0</v>
      </c>
      <c r="K134" s="11">
        <f>$K$122*'Сбыт&amp;Цена'!C$54*(1+'Управ.&amp;Фин.'!$B$38)</f>
        <v>0</v>
      </c>
      <c r="L134" s="11">
        <f>$K$122*'Сбыт&amp;Цена'!D$54*(1+'Управ.&amp;Фин.'!$B$38)</f>
        <v>0</v>
      </c>
      <c r="M134" s="11">
        <f>$K$122*'Сбыт&amp;Цена'!E$54*(1+'Управ.&amp;Фин.'!$B$38)</f>
        <v>0</v>
      </c>
      <c r="N134" s="11">
        <f t="shared" si="16"/>
        <v>0</v>
      </c>
      <c r="O134" s="50">
        <f>K122*'Сбыт&amp;Цена'!$F$54</f>
        <v>0</v>
      </c>
      <c r="T134"/>
    </row>
    <row r="135" spans="1:20" ht="11.25" hidden="1" outlineLevel="1">
      <c r="A135" s="36" t="s">
        <v>261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>
        <f>$L$122*'Сбыт&amp;Цена'!B$54*(1+'Управ.&amp;Фин.'!$B$38)</f>
        <v>0</v>
      </c>
      <c r="L135" s="11">
        <f>$L$122*'Сбыт&amp;Цена'!C$54*(1+'Управ.&amp;Фин.'!$B$38)</f>
        <v>0</v>
      </c>
      <c r="M135" s="11">
        <f>$L$122*'Сбыт&amp;Цена'!D$54*(1+'Управ.&amp;Фин.'!$B$38)</f>
        <v>0</v>
      </c>
      <c r="N135" s="11">
        <f t="shared" si="16"/>
        <v>0</v>
      </c>
      <c r="O135" s="50">
        <f>L122*('Сбыт&amp;Цена'!$E$54+'Сбыт&amp;Цена'!$F$54)</f>
        <v>0</v>
      </c>
      <c r="T135"/>
    </row>
    <row r="136" spans="1:20" ht="11.25" hidden="1" outlineLevel="1">
      <c r="A136" s="36" t="s">
        <v>262</v>
      </c>
      <c r="B136" s="11"/>
      <c r="C136" s="11"/>
      <c r="D136" s="11"/>
      <c r="E136" s="11"/>
      <c r="F136" s="11"/>
      <c r="G136" s="11"/>
      <c r="H136"/>
      <c r="I136" s="11"/>
      <c r="J136" s="11"/>
      <c r="K136" s="11"/>
      <c r="L136" s="11">
        <f>$M$122*'Сбыт&amp;Цена'!$B$54*(1+'Управ.&amp;Фин.'!$B$38)</f>
        <v>0</v>
      </c>
      <c r="M136" s="11">
        <f>$M122*'Сбыт&amp;Цена'!C$54*(1+'Управ.&amp;Фин.'!$B$38)</f>
        <v>0</v>
      </c>
      <c r="N136" s="11">
        <f t="shared" si="16"/>
        <v>0</v>
      </c>
      <c r="O136" s="50">
        <f>M122*('Сбыт&amp;Цена'!$D$54+'Сбыт&amp;Цена'!$E$54+'Сбыт&amp;Цена'!$F$54)</f>
        <v>0</v>
      </c>
      <c r="T136"/>
    </row>
    <row r="137" spans="1:20" ht="11.25" hidden="1" outlineLevel="1">
      <c r="A137" s="36" t="s">
        <v>263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>
        <f>O$122*'Сбыт&amp;Цена'!$B$23*(1+'Управ.&amp;Фин.'!B38)</f>
        <v>0</v>
      </c>
      <c r="N137" s="11">
        <f t="shared" si="16"/>
        <v>0</v>
      </c>
      <c r="O137" s="50"/>
      <c r="T137"/>
    </row>
    <row r="138" spans="1:20" ht="11.25" hidden="1" outlineLevel="1">
      <c r="A138" s="2" t="s">
        <v>264</v>
      </c>
      <c r="B138" s="11">
        <f>SUM(B125:B137)</f>
        <v>0</v>
      </c>
      <c r="C138" s="11">
        <f>SUM(C125:C137)</f>
        <v>0</v>
      </c>
      <c r="D138" s="11">
        <f>SUM(D125:D137)</f>
        <v>0</v>
      </c>
      <c r="E138" s="11">
        <f aca="true" t="shared" si="17" ref="E138:M138">SUM(E125:E137)</f>
        <v>0</v>
      </c>
      <c r="F138" s="11">
        <f t="shared" si="17"/>
        <v>0</v>
      </c>
      <c r="G138" s="11">
        <f t="shared" si="17"/>
        <v>0</v>
      </c>
      <c r="H138" s="11">
        <f t="shared" si="17"/>
        <v>0</v>
      </c>
      <c r="I138" s="11">
        <f t="shared" si="17"/>
        <v>0</v>
      </c>
      <c r="J138" s="11">
        <f t="shared" si="17"/>
        <v>0</v>
      </c>
      <c r="K138" s="11">
        <f t="shared" si="17"/>
        <v>0</v>
      </c>
      <c r="L138" s="11">
        <f t="shared" si="17"/>
        <v>0</v>
      </c>
      <c r="M138" s="11">
        <f t="shared" si="17"/>
        <v>0</v>
      </c>
      <c r="N138" s="11">
        <f t="shared" si="16"/>
        <v>0</v>
      </c>
      <c r="O138" s="50">
        <f>SUM(O128:O137)</f>
        <v>0</v>
      </c>
      <c r="T138"/>
    </row>
    <row r="139" spans="14:20" ht="11.25" hidden="1" outlineLevel="1">
      <c r="N139"/>
      <c r="T139"/>
    </row>
    <row r="140" ht="11.25" collapsed="1">
      <c r="A140" s="61" t="s">
        <v>270</v>
      </c>
    </row>
    <row r="141" spans="2:14" ht="11.25">
      <c r="B141" s="3" t="s">
        <v>58</v>
      </c>
      <c r="C141" s="3" t="s">
        <v>61</v>
      </c>
      <c r="D141" s="3" t="s">
        <v>62</v>
      </c>
      <c r="E141" s="3" t="s">
        <v>63</v>
      </c>
      <c r="F141" s="3" t="s">
        <v>64</v>
      </c>
      <c r="G141" s="3" t="s">
        <v>65</v>
      </c>
      <c r="H141" s="3" t="s">
        <v>66</v>
      </c>
      <c r="I141" s="3" t="s">
        <v>67</v>
      </c>
      <c r="J141" s="3" t="s">
        <v>68</v>
      </c>
      <c r="K141" s="3" t="s">
        <v>69</v>
      </c>
      <c r="L141" s="3" t="s">
        <v>70</v>
      </c>
      <c r="M141" s="38" t="s">
        <v>71</v>
      </c>
      <c r="N141" s="23" t="s">
        <v>271</v>
      </c>
    </row>
    <row r="142" spans="1:14" ht="11.25">
      <c r="A142" s="36" t="s">
        <v>272</v>
      </c>
      <c r="B142" s="40">
        <f>('Сбыт&amp;Цена'!B18*'Прог.Выр.'!B7+'Сбыт&amp;Цена'!B19*'Прог.Выр.'!B30+'Сбыт&amp;Цена'!B20*'Прог.Выр.'!B53+'Сбыт&amp;Цена'!B21*'Прог.Выр.'!B76+'Сбыт&amp;Цена'!B22*'Прог.Выр.'!B99+'Сбыт&amp;Цена'!B23*'Прог.Выр.'!B122-'Исх. Бал.'!B33)*(1+'Управ.&amp;Фин.'!B38)</f>
        <v>0</v>
      </c>
      <c r="C142" s="40"/>
      <c r="D142" s="40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ht="11.25">
      <c r="A143" s="2" t="s">
        <v>273</v>
      </c>
      <c r="B143" s="11">
        <f>'Исх. Бал.'!B7*(1+'Управ.&amp;Фин.'!B38)</f>
        <v>0</v>
      </c>
      <c r="C143" s="11"/>
      <c r="D143" s="11"/>
      <c r="E143" s="53"/>
      <c r="F143" s="53"/>
      <c r="G143" s="53"/>
      <c r="H143" s="53"/>
      <c r="I143" s="53"/>
      <c r="J143" s="53"/>
      <c r="K143" s="53"/>
      <c r="L143" s="53"/>
      <c r="M143" s="53"/>
      <c r="N143" s="37">
        <f aca="true" t="shared" si="18" ref="N143:N156">SUM(B143:M143)</f>
        <v>0</v>
      </c>
    </row>
    <row r="144" spans="1:14" ht="11.25">
      <c r="A144" s="36" t="s">
        <v>250</v>
      </c>
      <c r="B144" s="11">
        <f aca="true" t="shared" si="19" ref="B144:E145">B10+B33+B56+B79+B102+B125</f>
        <v>0</v>
      </c>
      <c r="C144" s="11">
        <f t="shared" si="19"/>
        <v>0</v>
      </c>
      <c r="D144" s="11">
        <f t="shared" si="19"/>
        <v>0</v>
      </c>
      <c r="E144" s="11">
        <f t="shared" si="19"/>
        <v>0</v>
      </c>
      <c r="F144" s="11"/>
      <c r="G144" s="11"/>
      <c r="H144" s="11"/>
      <c r="I144" s="11"/>
      <c r="J144" s="11"/>
      <c r="K144" s="11"/>
      <c r="L144" s="11"/>
      <c r="M144" s="11"/>
      <c r="N144" s="37">
        <f t="shared" si="18"/>
        <v>0</v>
      </c>
    </row>
    <row r="145" spans="1:14" ht="11.25">
      <c r="A145" s="36" t="s">
        <v>252</v>
      </c>
      <c r="B145" s="11">
        <f t="shared" si="19"/>
        <v>0</v>
      </c>
      <c r="C145" s="11">
        <f t="shared" si="19"/>
        <v>0</v>
      </c>
      <c r="D145" s="11">
        <f t="shared" si="19"/>
        <v>0</v>
      </c>
      <c r="E145" s="11">
        <f t="shared" si="19"/>
        <v>0</v>
      </c>
      <c r="F145" s="11">
        <f>F11+F34+F57+F80+F103+F126</f>
        <v>0</v>
      </c>
      <c r="G145" s="11"/>
      <c r="H145" s="11"/>
      <c r="I145" s="11"/>
      <c r="J145" s="11"/>
      <c r="K145" s="11"/>
      <c r="L145" s="11"/>
      <c r="M145" s="11"/>
      <c r="N145" s="37">
        <f t="shared" si="18"/>
        <v>0</v>
      </c>
    </row>
    <row r="146" spans="1:14" ht="11.25">
      <c r="A146" s="36" t="s">
        <v>253</v>
      </c>
      <c r="B146" s="11"/>
      <c r="C146" s="11">
        <f>C12+C35+C58+C81+C104+C127</f>
        <v>0</v>
      </c>
      <c r="D146" s="11">
        <f>D12+D35+D58+D81+D104+D127</f>
        <v>0</v>
      </c>
      <c r="E146" s="11">
        <f>E12+E35+E58+E81+E104+E127</f>
        <v>0</v>
      </c>
      <c r="F146" s="11">
        <f>F12+F35+F58+F81+F104+F127</f>
        <v>0</v>
      </c>
      <c r="G146" s="11">
        <f>G12+G35+G58+G81+G104+G127</f>
        <v>0</v>
      </c>
      <c r="H146" s="11"/>
      <c r="I146" s="11"/>
      <c r="J146" s="11"/>
      <c r="K146" s="11"/>
      <c r="L146" s="11"/>
      <c r="M146" s="11"/>
      <c r="N146" s="37">
        <f t="shared" si="18"/>
        <v>0</v>
      </c>
    </row>
    <row r="147" spans="1:14" ht="11.25">
      <c r="A147" s="36" t="s">
        <v>254</v>
      </c>
      <c r="B147" s="11"/>
      <c r="C147" s="11"/>
      <c r="D147" s="11">
        <f>D13+D36+D59+D82+D105+D128</f>
        <v>0</v>
      </c>
      <c r="E147" s="11">
        <f>E13+E36+E59+E82+E105+E128</f>
        <v>0</v>
      </c>
      <c r="F147" s="11">
        <f>F13+F36+F59+F82+F105+F128</f>
        <v>0</v>
      </c>
      <c r="G147" s="11">
        <f>G13+G36+G59+G82+G105+G128</f>
        <v>0</v>
      </c>
      <c r="H147" s="11">
        <f>H13+H36+H59+H82+H105+H128</f>
        <v>0</v>
      </c>
      <c r="I147" s="11"/>
      <c r="J147" s="11"/>
      <c r="K147" s="11"/>
      <c r="L147" s="11"/>
      <c r="M147" s="11"/>
      <c r="N147" s="37">
        <f t="shared" si="18"/>
        <v>0</v>
      </c>
    </row>
    <row r="148" spans="1:14" ht="11.25">
      <c r="A148" s="36" t="s">
        <v>255</v>
      </c>
      <c r="B148" s="11"/>
      <c r="C148" s="11"/>
      <c r="D148" s="11"/>
      <c r="E148" s="11">
        <f>E14+E37+E60+E83+E106+E129</f>
        <v>0</v>
      </c>
      <c r="F148" s="11">
        <f>F14+F37+F60+F83+F106+F129</f>
        <v>0</v>
      </c>
      <c r="G148" s="11">
        <f>G14+G37+G60+G83+G106+G129</f>
        <v>0</v>
      </c>
      <c r="H148" s="11">
        <f>H14+H37+H60+H83+H106+H129</f>
        <v>0</v>
      </c>
      <c r="I148" s="11">
        <f>I14+I37+I60+I83+I106+I129</f>
        <v>0</v>
      </c>
      <c r="J148" s="11"/>
      <c r="K148" s="11"/>
      <c r="L148" s="11"/>
      <c r="M148" s="11"/>
      <c r="N148" s="37">
        <f t="shared" si="18"/>
        <v>0</v>
      </c>
    </row>
    <row r="149" spans="1:14" ht="11.25">
      <c r="A149" s="36" t="s">
        <v>256</v>
      </c>
      <c r="B149" s="11"/>
      <c r="C149" s="11"/>
      <c r="D149" s="11"/>
      <c r="E149" s="11"/>
      <c r="F149" s="11">
        <f>F15+F38+F61+F84+F107+F130</f>
        <v>0</v>
      </c>
      <c r="G149" s="11">
        <f>G15+G38+G61+G84+G107+G130</f>
        <v>0</v>
      </c>
      <c r="H149" s="11">
        <f>H15+H38+H61+H84+H107+H130</f>
        <v>0</v>
      </c>
      <c r="I149" s="11">
        <f>I15+I38+I61+I84+I107+I130</f>
        <v>0</v>
      </c>
      <c r="J149" s="11">
        <f>J15+J38+J61+J84+J107+J130</f>
        <v>0</v>
      </c>
      <c r="K149" s="11"/>
      <c r="L149" s="11"/>
      <c r="M149" s="11"/>
      <c r="N149" s="37">
        <f t="shared" si="18"/>
        <v>0</v>
      </c>
    </row>
    <row r="150" spans="1:14" ht="11.25">
      <c r="A150" s="36" t="s">
        <v>257</v>
      </c>
      <c r="B150" s="11"/>
      <c r="C150" s="11"/>
      <c r="D150" s="11"/>
      <c r="E150" s="11"/>
      <c r="F150" s="11"/>
      <c r="G150" s="11">
        <f>G16+G39+G62+G85+G108+G131</f>
        <v>0</v>
      </c>
      <c r="H150" s="11">
        <f>H16+H39+H62+H85+H108+H131</f>
        <v>0</v>
      </c>
      <c r="I150" s="11">
        <f>I16+I39+I62+I85+I108+I131</f>
        <v>0</v>
      </c>
      <c r="J150" s="11">
        <f>J16+J39+J62+J85+J108+J131</f>
        <v>0</v>
      </c>
      <c r="K150" s="11">
        <f>K16+K39+K62+K85+K108+K131</f>
        <v>0</v>
      </c>
      <c r="L150" s="11"/>
      <c r="M150" s="11"/>
      <c r="N150" s="37">
        <f t="shared" si="18"/>
        <v>0</v>
      </c>
    </row>
    <row r="151" spans="1:14" ht="11.25">
      <c r="A151" s="36" t="s">
        <v>258</v>
      </c>
      <c r="B151" s="11"/>
      <c r="C151" s="11"/>
      <c r="D151" s="11"/>
      <c r="E151" s="11"/>
      <c r="F151" s="11"/>
      <c r="G151" s="11"/>
      <c r="H151" s="11">
        <f>H17+H40+H63+H86+H109+H132</f>
        <v>0</v>
      </c>
      <c r="I151" s="11">
        <f>I17+I40+I63+I86+I109+I132</f>
        <v>0</v>
      </c>
      <c r="J151" s="11">
        <f>J17+J40+J63+J86+J109+J132</f>
        <v>0</v>
      </c>
      <c r="K151" s="11">
        <f>K17+K40+K63+K86+K109+K132</f>
        <v>0</v>
      </c>
      <c r="L151" s="11">
        <f>L17+L40+L63+L86+L109+L132</f>
        <v>0</v>
      </c>
      <c r="M151" s="11"/>
      <c r="N151" s="37">
        <f t="shared" si="18"/>
        <v>0</v>
      </c>
    </row>
    <row r="152" spans="1:14" ht="11.25">
      <c r="A152" s="36" t="s">
        <v>259</v>
      </c>
      <c r="B152" s="11"/>
      <c r="C152" s="11"/>
      <c r="D152" s="11"/>
      <c r="E152" s="11"/>
      <c r="F152" s="11"/>
      <c r="G152" s="11"/>
      <c r="H152" s="11"/>
      <c r="I152" s="11">
        <f>I18+I41+I64+I87+I110+I133</f>
        <v>0</v>
      </c>
      <c r="J152" s="11">
        <f>J18+J41+J64+J87+J110+J133</f>
        <v>0</v>
      </c>
      <c r="K152" s="11">
        <f>K18+K41+K64+K87+K110+K133</f>
        <v>0</v>
      </c>
      <c r="L152" s="11">
        <f>L18+L41+L64+L87+L110+L133</f>
        <v>0</v>
      </c>
      <c r="M152" s="11">
        <f>M18+M41+M64+M87+M110+M133</f>
        <v>0</v>
      </c>
      <c r="N152" s="37">
        <f t="shared" si="18"/>
        <v>0</v>
      </c>
    </row>
    <row r="153" spans="1:14" ht="11.25">
      <c r="A153" s="36" t="s">
        <v>260</v>
      </c>
      <c r="B153" s="11"/>
      <c r="C153" s="11"/>
      <c r="D153" s="11"/>
      <c r="E153" s="11"/>
      <c r="F153" s="11"/>
      <c r="G153" s="11"/>
      <c r="H153" s="11"/>
      <c r="I153" s="11"/>
      <c r="J153" s="11">
        <f>J19+J42+J65+J88+J111+J134</f>
        <v>0</v>
      </c>
      <c r="K153" s="11">
        <f>K19+K42+K65+K88+K111+K134</f>
        <v>0</v>
      </c>
      <c r="L153" s="11">
        <f>L19+L42+L65+L88+L111+L134</f>
        <v>0</v>
      </c>
      <c r="M153" s="11">
        <f>M19+M42+M65+M88+M111+M134</f>
        <v>0</v>
      </c>
      <c r="N153" s="37">
        <f t="shared" si="18"/>
        <v>0</v>
      </c>
    </row>
    <row r="154" spans="1:14" ht="11.25">
      <c r="A154" s="36" t="s">
        <v>261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>
        <f>K20+K43+K66+K89+K112+K135</f>
        <v>0</v>
      </c>
      <c r="L154" s="11">
        <f>L20+L43+L66+L89+L112+L135</f>
        <v>0</v>
      </c>
      <c r="M154" s="11">
        <f>M20+M43+M66+M89+M112+M135</f>
        <v>0</v>
      </c>
      <c r="N154" s="37">
        <f t="shared" si="18"/>
        <v>0</v>
      </c>
    </row>
    <row r="155" spans="1:14" ht="11.25">
      <c r="A155" s="36" t="s">
        <v>262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>
        <f>L21+L44+L67+L90+L113+L136</f>
        <v>0</v>
      </c>
      <c r="M155" s="11">
        <f>M21+M44+M67+M90+M113+M136</f>
        <v>0</v>
      </c>
      <c r="N155" s="37">
        <f t="shared" si="18"/>
        <v>0</v>
      </c>
    </row>
    <row r="156" spans="1:14" ht="11.25">
      <c r="A156" s="36" t="s">
        <v>263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>
        <f>M22+M45+M68+M91+M114+M137</f>
        <v>0</v>
      </c>
      <c r="N156" s="37">
        <f t="shared" si="18"/>
        <v>0</v>
      </c>
    </row>
    <row r="157" spans="1:14" ht="11.25">
      <c r="A157" s="2" t="s">
        <v>264</v>
      </c>
      <c r="B157" s="11">
        <f>SUM(B143:B156)+B142</f>
        <v>0</v>
      </c>
      <c r="C157" s="11">
        <f>SUM(C143:C156)+C142</f>
        <v>0</v>
      </c>
      <c r="D157" s="11">
        <f>SUM(D143:D156)+D142</f>
        <v>0</v>
      </c>
      <c r="E157" s="11">
        <f>SUM(E143:E156)</f>
        <v>0</v>
      </c>
      <c r="F157" s="11">
        <f>SUM(F143:F156)+F142</f>
        <v>0</v>
      </c>
      <c r="G157" s="11">
        <f>SUM(G143:G156)+G142</f>
        <v>0</v>
      </c>
      <c r="H157" s="11">
        <f>SUM(H143:H156)</f>
        <v>0</v>
      </c>
      <c r="I157" s="11">
        <f>SUM(I143:I156)+I142</f>
        <v>0</v>
      </c>
      <c r="J157" s="11">
        <f>SUM(J143:J156)+J142</f>
        <v>0</v>
      </c>
      <c r="K157" s="11">
        <f>SUM(K143:K156)+K142</f>
        <v>0</v>
      </c>
      <c r="L157" s="11">
        <f>SUM(L143:L156)+L142</f>
        <v>0</v>
      </c>
      <c r="M157" s="11">
        <f>SUM(M143:M156)</f>
        <v>0</v>
      </c>
      <c r="N157" s="37">
        <f>SUM(B157:M157)</f>
        <v>0</v>
      </c>
    </row>
    <row r="160" spans="1:14" ht="11.25">
      <c r="A160" s="47" t="s">
        <v>274</v>
      </c>
      <c r="B160" s="3" t="s">
        <v>58</v>
      </c>
      <c r="C160" s="3" t="s">
        <v>61</v>
      </c>
      <c r="D160" s="3" t="s">
        <v>62</v>
      </c>
      <c r="E160" s="3" t="s">
        <v>63</v>
      </c>
      <c r="F160" s="3" t="s">
        <v>64</v>
      </c>
      <c r="G160" s="3" t="s">
        <v>65</v>
      </c>
      <c r="H160" s="3" t="s">
        <v>66</v>
      </c>
      <c r="I160" s="3" t="s">
        <v>67</v>
      </c>
      <c r="J160" s="3" t="s">
        <v>68</v>
      </c>
      <c r="K160" s="3" t="s">
        <v>69</v>
      </c>
      <c r="L160" s="3" t="s">
        <v>70</v>
      </c>
      <c r="M160" s="38" t="s">
        <v>71</v>
      </c>
      <c r="N160" s="23" t="s">
        <v>271</v>
      </c>
    </row>
    <row r="161" spans="1:14" ht="11.25">
      <c r="A161" s="47" t="s">
        <v>275</v>
      </c>
      <c r="B161" s="11">
        <f aca="true" t="shared" si="20" ref="B161:M161">B7+B76+B30+B53+B99+B122</f>
        <v>0</v>
      </c>
      <c r="C161" s="11">
        <f t="shared" si="20"/>
        <v>0</v>
      </c>
      <c r="D161" s="11">
        <f t="shared" si="20"/>
        <v>0</v>
      </c>
      <c r="E161" s="11">
        <f t="shared" si="20"/>
        <v>0</v>
      </c>
      <c r="F161" s="11">
        <f t="shared" si="20"/>
        <v>0</v>
      </c>
      <c r="G161" s="11">
        <f t="shared" si="20"/>
        <v>0</v>
      </c>
      <c r="H161" s="11">
        <f t="shared" si="20"/>
        <v>0</v>
      </c>
      <c r="I161" s="11">
        <f t="shared" si="20"/>
        <v>0</v>
      </c>
      <c r="J161" s="11">
        <f t="shared" si="20"/>
        <v>0</v>
      </c>
      <c r="K161" s="11">
        <f t="shared" si="20"/>
        <v>0</v>
      </c>
      <c r="L161" s="11">
        <f t="shared" si="20"/>
        <v>0</v>
      </c>
      <c r="M161" s="11">
        <f t="shared" si="20"/>
        <v>0</v>
      </c>
      <c r="N161" s="11">
        <f>N7+N76+N30+N53+N99+N122</f>
        <v>0</v>
      </c>
    </row>
    <row r="163" ht="11.25">
      <c r="A163" s="36" t="s">
        <v>276</v>
      </c>
    </row>
    <row r="164" ht="11.25">
      <c r="A164" s="36" t="s">
        <v>277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B1">
      <selection activeCell="N8" sqref="N8"/>
    </sheetView>
  </sheetViews>
  <sheetFormatPr defaultColWidth="9.140625" defaultRowHeight="12"/>
  <cols>
    <col min="1" max="1" width="31.140625" style="2" customWidth="1"/>
    <col min="2" max="4" width="11.7109375" style="2" customWidth="1"/>
    <col min="5" max="12" width="10.421875" style="2" customWidth="1"/>
    <col min="13" max="13" width="10.8515625" style="2" customWidth="1"/>
    <col min="14" max="14" width="11.00390625" style="2" customWidth="1"/>
    <col min="15" max="15" width="12.00390625" style="2" customWidth="1"/>
    <col min="16" max="16" width="11.00390625" style="2" customWidth="1"/>
    <col min="17" max="17" width="11.140625" style="2" customWidth="1"/>
    <col min="18" max="20" width="10.7109375" style="2" customWidth="1"/>
    <col min="21" max="16384" width="9.28125" style="2" customWidth="1"/>
  </cols>
  <sheetData>
    <row r="1" ht="11.25">
      <c r="A1" s="1" t="s">
        <v>278</v>
      </c>
    </row>
    <row r="2" spans="1:15" ht="11.25">
      <c r="A2"/>
      <c r="E2" s="24" t="s">
        <v>242</v>
      </c>
      <c r="F2" s="24"/>
      <c r="G2" s="24"/>
      <c r="H2" s="2" t="s">
        <v>11</v>
      </c>
      <c r="O2" s="38" t="s">
        <v>58</v>
      </c>
    </row>
    <row r="3" spans="14:15" ht="11.25">
      <c r="N3" s="38" t="s">
        <v>243</v>
      </c>
      <c r="O3" s="39" t="s">
        <v>59</v>
      </c>
    </row>
    <row r="4" spans="2:15" ht="11.25">
      <c r="B4" s="3" t="s">
        <v>58</v>
      </c>
      <c r="C4" s="3" t="s">
        <v>61</v>
      </c>
      <c r="D4" s="3" t="s">
        <v>62</v>
      </c>
      <c r="E4" s="3" t="s">
        <v>63</v>
      </c>
      <c r="F4" s="3" t="s">
        <v>64</v>
      </c>
      <c r="G4" s="3" t="s">
        <v>65</v>
      </c>
      <c r="H4" s="3" t="s">
        <v>66</v>
      </c>
      <c r="I4" s="3" t="s">
        <v>67</v>
      </c>
      <c r="J4" s="3" t="s">
        <v>68</v>
      </c>
      <c r="K4" s="3" t="s">
        <v>69</v>
      </c>
      <c r="L4" s="3" t="s">
        <v>70</v>
      </c>
      <c r="M4" s="38" t="s">
        <v>71</v>
      </c>
      <c r="N4" s="38" t="s">
        <v>244</v>
      </c>
      <c r="O4" s="39" t="s">
        <v>72</v>
      </c>
    </row>
    <row r="5" spans="1:15" ht="11.25">
      <c r="A5" s="2" t="s">
        <v>279</v>
      </c>
      <c r="B5" s="11">
        <f>'Прог.Выр.'!B5</f>
        <v>0</v>
      </c>
      <c r="C5" s="11">
        <f>'Прог.Выр.'!C5</f>
        <v>0</v>
      </c>
      <c r="D5" s="11">
        <f>'Прог.Выр.'!D5</f>
        <v>0</v>
      </c>
      <c r="E5" s="11">
        <f>'Прог.Выр.'!E5</f>
        <v>0</v>
      </c>
      <c r="F5" s="11">
        <f>'Прог.Выр.'!F5</f>
        <v>0</v>
      </c>
      <c r="G5" s="11">
        <f>'Прог.Выр.'!G5</f>
        <v>0</v>
      </c>
      <c r="H5" s="11">
        <f>'Прог.Выр.'!H5</f>
        <v>0</v>
      </c>
      <c r="I5" s="11">
        <f>'Прог.Выр.'!I5</f>
        <v>0</v>
      </c>
      <c r="J5" s="11">
        <f>'Прог.Выр.'!J5</f>
        <v>0</v>
      </c>
      <c r="K5" s="11">
        <f>'Прог.Выр.'!K5</f>
        <v>0</v>
      </c>
      <c r="L5" s="11">
        <f>'Прог.Выр.'!L5</f>
        <v>0</v>
      </c>
      <c r="M5" s="11">
        <f>'Прог.Выр.'!M5</f>
        <v>0</v>
      </c>
      <c r="N5" s="14">
        <f>SUM(B5:M5)</f>
        <v>0</v>
      </c>
      <c r="O5" s="11">
        <f>'Прог.Выр.'!O5</f>
        <v>0</v>
      </c>
    </row>
    <row r="6" spans="1:15" ht="11.25">
      <c r="A6" s="36" t="s">
        <v>280</v>
      </c>
      <c r="B6" s="11">
        <f>C5*'Сбыт&amp;Цена'!$B$66</f>
        <v>0</v>
      </c>
      <c r="C6" s="11">
        <f>D5*'Сбыт&amp;Цена'!$B$66</f>
        <v>0</v>
      </c>
      <c r="D6" s="11">
        <f>E5*'Сбыт&amp;Цена'!$B$66</f>
        <v>0</v>
      </c>
      <c r="E6" s="11">
        <f>F5*'Сбыт&amp;Цена'!$B$66</f>
        <v>0</v>
      </c>
      <c r="F6" s="11">
        <f>G5*'Сбыт&amp;Цена'!$B$66</f>
        <v>0</v>
      </c>
      <c r="G6" s="11">
        <f>H5*'Сбыт&amp;Цена'!$B$66</f>
        <v>0</v>
      </c>
      <c r="H6" s="11">
        <f>I5*'Сбыт&amp;Цена'!$B$66</f>
        <v>0</v>
      </c>
      <c r="I6" s="11">
        <f>J5*'Сбыт&amp;Цена'!$B$66</f>
        <v>0</v>
      </c>
      <c r="J6" s="11">
        <f>K5*'Сбыт&amp;Цена'!$B$66</f>
        <v>0</v>
      </c>
      <c r="K6" s="11">
        <f>L5*'Сбыт&amp;Цена'!$B$66</f>
        <v>0</v>
      </c>
      <c r="L6" s="11">
        <f>M5*'Сбыт&amp;Цена'!$B$66</f>
        <v>0</v>
      </c>
      <c r="M6" s="11">
        <f>O5*'Сбыт&amp;Цена'!$B$66</f>
        <v>0</v>
      </c>
      <c r="N6" s="14">
        <f>M6</f>
        <v>0</v>
      </c>
      <c r="O6" s="11">
        <f>'Сбыт&amp;Цена'!B73</f>
        <v>0</v>
      </c>
    </row>
    <row r="7" spans="1:15" ht="11.25">
      <c r="A7" s="2" t="s">
        <v>281</v>
      </c>
      <c r="B7" s="14">
        <f>SUM(B5:B6)</f>
        <v>0</v>
      </c>
      <c r="C7" s="14">
        <f aca="true" t="shared" si="0" ref="C7:L7">SUM(C5:C6)</f>
        <v>0</v>
      </c>
      <c r="D7" s="14">
        <f t="shared" si="0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>SUM(M5:M6)</f>
        <v>0</v>
      </c>
      <c r="N7" s="14">
        <f>SUM(N5:N6)</f>
        <v>0</v>
      </c>
      <c r="O7" s="14">
        <f>SUM(O5:O6)</f>
        <v>0</v>
      </c>
    </row>
    <row r="8" spans="1:15" ht="11.25">
      <c r="A8" s="2" t="s">
        <v>282</v>
      </c>
      <c r="B8" s="11">
        <f>'Исх. Бал.'!C16</f>
        <v>0</v>
      </c>
      <c r="C8" s="11">
        <f aca="true" t="shared" si="1" ref="C8:M8">B6</f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4">
        <f>B8</f>
        <v>0</v>
      </c>
      <c r="O8" s="14">
        <f>M6</f>
        <v>0</v>
      </c>
    </row>
    <row r="9" spans="1:15" ht="11.25">
      <c r="A9" s="2" t="s">
        <v>283</v>
      </c>
      <c r="B9" s="14">
        <f>B7-B8</f>
        <v>0</v>
      </c>
      <c r="C9" s="14">
        <f aca="true" t="shared" si="2" ref="C9:O9">C7-C8</f>
        <v>0</v>
      </c>
      <c r="D9" s="14">
        <f t="shared" si="2"/>
        <v>0</v>
      </c>
      <c r="E9" s="14">
        <f t="shared" si="2"/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0</v>
      </c>
    </row>
    <row r="11" spans="5:15" ht="11.25">
      <c r="E11" s="61" t="s">
        <v>265</v>
      </c>
      <c r="F11" s="24"/>
      <c r="G11" s="24"/>
      <c r="H11" s="2" t="s">
        <v>11</v>
      </c>
      <c r="O11" s="38" t="s">
        <v>58</v>
      </c>
    </row>
    <row r="12" spans="14:15" ht="11.25">
      <c r="N12" s="38" t="s">
        <v>243</v>
      </c>
      <c r="O12" s="39" t="s">
        <v>59</v>
      </c>
    </row>
    <row r="13" spans="2:15" ht="11.25">
      <c r="B13" s="3" t="s">
        <v>58</v>
      </c>
      <c r="C13" s="3" t="s">
        <v>61</v>
      </c>
      <c r="D13" s="3" t="s">
        <v>62</v>
      </c>
      <c r="E13" s="3" t="s">
        <v>63</v>
      </c>
      <c r="F13" s="3" t="s">
        <v>64</v>
      </c>
      <c r="G13" s="3" t="s">
        <v>65</v>
      </c>
      <c r="H13" s="3" t="s">
        <v>66</v>
      </c>
      <c r="I13" s="3" t="s">
        <v>67</v>
      </c>
      <c r="J13" s="3" t="s">
        <v>68</v>
      </c>
      <c r="K13" s="3" t="s">
        <v>69</v>
      </c>
      <c r="L13" s="3" t="s">
        <v>70</v>
      </c>
      <c r="M13" s="38" t="s">
        <v>71</v>
      </c>
      <c r="N13" s="38" t="s">
        <v>244</v>
      </c>
      <c r="O13" s="39" t="s">
        <v>72</v>
      </c>
    </row>
    <row r="14" spans="1:15" ht="11.25">
      <c r="A14" s="2" t="s">
        <v>279</v>
      </c>
      <c r="B14" s="11">
        <f>'Прог.Выр.'!B28</f>
        <v>0</v>
      </c>
      <c r="C14" s="11">
        <f>'Прог.Выр.'!C28</f>
        <v>0</v>
      </c>
      <c r="D14" s="11">
        <f>'Прог.Выр.'!D28</f>
        <v>0</v>
      </c>
      <c r="E14" s="11">
        <f>'Прог.Выр.'!E28</f>
        <v>0</v>
      </c>
      <c r="F14" s="11">
        <f>'Прог.Выр.'!F28</f>
        <v>0</v>
      </c>
      <c r="G14" s="11">
        <f>'Прог.Выр.'!G28</f>
        <v>0</v>
      </c>
      <c r="H14" s="11">
        <f>'Прог.Выр.'!H28</f>
        <v>0</v>
      </c>
      <c r="I14" s="11">
        <f>'Прог.Выр.'!I28</f>
        <v>0</v>
      </c>
      <c r="J14" s="11">
        <f>'Прог.Выр.'!J28</f>
        <v>0</v>
      </c>
      <c r="K14" s="11">
        <f>'Прог.Выр.'!K28</f>
        <v>0</v>
      </c>
      <c r="L14" s="11">
        <f>'Прог.Выр.'!L28</f>
        <v>0</v>
      </c>
      <c r="M14" s="11">
        <f>'Прог.Выр.'!M28</f>
        <v>0</v>
      </c>
      <c r="N14" s="14">
        <f>SUM(B14:M14)</f>
        <v>0</v>
      </c>
      <c r="O14" s="11">
        <f>'Прог.Выр.'!O28</f>
        <v>0</v>
      </c>
    </row>
    <row r="15" spans="1:15" ht="11.25">
      <c r="A15" s="36" t="s">
        <v>280</v>
      </c>
      <c r="B15" s="11">
        <f>C14*'Сбыт&amp;Цена'!$B$67</f>
        <v>0</v>
      </c>
      <c r="C15" s="11">
        <f>D14*'Сбыт&amp;Цена'!$B$67</f>
        <v>0</v>
      </c>
      <c r="D15" s="11">
        <f>E14*'Сбыт&amp;Цена'!$B$67</f>
        <v>0</v>
      </c>
      <c r="E15" s="11">
        <f>F14*'Сбыт&amp;Цена'!$B$67</f>
        <v>0</v>
      </c>
      <c r="F15" s="11">
        <f>G14*'Сбыт&amp;Цена'!$B$67</f>
        <v>0</v>
      </c>
      <c r="G15" s="11">
        <f>H14*'Сбыт&amp;Цена'!$B$67</f>
        <v>0</v>
      </c>
      <c r="H15" s="11">
        <f>I14*'Сбыт&amp;Цена'!$B$67</f>
        <v>0</v>
      </c>
      <c r="I15" s="11">
        <f>J14*'Сбыт&amp;Цена'!$B$67</f>
        <v>0</v>
      </c>
      <c r="J15" s="11">
        <f>K14*'Сбыт&amp;Цена'!$B$67</f>
        <v>0</v>
      </c>
      <c r="K15" s="11">
        <f>L14*'Сбыт&amp;Цена'!$B$67</f>
        <v>0</v>
      </c>
      <c r="L15" s="11">
        <f>M14*'Сбыт&amp;Цена'!$B$67</f>
        <v>0</v>
      </c>
      <c r="M15" s="11">
        <f>O14*'Сбыт&amp;Цена'!$B$67</f>
        <v>0</v>
      </c>
      <c r="N15" s="11">
        <f>M15</f>
        <v>0</v>
      </c>
      <c r="O15" s="11">
        <f>'Сбыт&amp;Цена'!D73</f>
        <v>0</v>
      </c>
    </row>
    <row r="16" spans="1:15" ht="11.25">
      <c r="A16" s="2" t="s">
        <v>281</v>
      </c>
      <c r="B16" s="14">
        <f aca="true" t="shared" si="3" ref="B16:O16">SUM(B14:B15)</f>
        <v>0</v>
      </c>
      <c r="C16" s="14">
        <f t="shared" si="3"/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  <c r="O16" s="14">
        <f t="shared" si="3"/>
        <v>0</v>
      </c>
    </row>
    <row r="17" spans="1:15" ht="11.25">
      <c r="A17" s="2" t="s">
        <v>282</v>
      </c>
      <c r="B17" s="11">
        <f>'Исх. Бал.'!C17</f>
        <v>0</v>
      </c>
      <c r="C17" s="11">
        <f aca="true" t="shared" si="4" ref="C17:M17">B15</f>
        <v>0</v>
      </c>
      <c r="D17" s="11">
        <f t="shared" si="4"/>
        <v>0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0</v>
      </c>
      <c r="N17" s="11">
        <f>B17</f>
        <v>0</v>
      </c>
      <c r="O17" s="14">
        <f>M15</f>
        <v>0</v>
      </c>
    </row>
    <row r="18" spans="1:15" ht="11.25">
      <c r="A18" s="2" t="s">
        <v>283</v>
      </c>
      <c r="B18" s="14">
        <f aca="true" t="shared" si="5" ref="B18:O18">B16-B17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</row>
    <row r="20" spans="5:15" ht="11.25">
      <c r="E20" s="61" t="s">
        <v>266</v>
      </c>
      <c r="F20" s="24"/>
      <c r="G20" s="24"/>
      <c r="H20" s="2" t="s">
        <v>11</v>
      </c>
      <c r="O20" s="38" t="s">
        <v>58</v>
      </c>
    </row>
    <row r="21" spans="14:15" ht="11.25">
      <c r="N21" s="38" t="s">
        <v>243</v>
      </c>
      <c r="O21" s="39" t="s">
        <v>59</v>
      </c>
    </row>
    <row r="22" spans="2:15" ht="11.25">
      <c r="B22" s="3" t="s">
        <v>58</v>
      </c>
      <c r="C22" s="3" t="s">
        <v>61</v>
      </c>
      <c r="D22" s="3" t="s">
        <v>62</v>
      </c>
      <c r="E22" s="3" t="s">
        <v>63</v>
      </c>
      <c r="F22" s="3" t="s">
        <v>64</v>
      </c>
      <c r="G22" s="3" t="s">
        <v>65</v>
      </c>
      <c r="H22" s="3" t="s">
        <v>66</v>
      </c>
      <c r="I22" s="3" t="s">
        <v>67</v>
      </c>
      <c r="J22" s="3" t="s">
        <v>68</v>
      </c>
      <c r="K22" s="3" t="s">
        <v>69</v>
      </c>
      <c r="L22" s="3" t="s">
        <v>70</v>
      </c>
      <c r="M22" s="38" t="s">
        <v>71</v>
      </c>
      <c r="N22" s="38" t="s">
        <v>244</v>
      </c>
      <c r="O22" s="39" t="s">
        <v>72</v>
      </c>
    </row>
    <row r="23" spans="1:15" ht="11.25">
      <c r="A23" s="2" t="s">
        <v>279</v>
      </c>
      <c r="B23" s="11">
        <f>'Прог.Выр.'!B51</f>
        <v>0</v>
      </c>
      <c r="C23" s="11">
        <f>'Прог.Выр.'!C51</f>
        <v>0</v>
      </c>
      <c r="D23" s="11">
        <f>'Прог.Выр.'!D51</f>
        <v>0</v>
      </c>
      <c r="E23" s="11">
        <f>'Прог.Выр.'!E51</f>
        <v>0</v>
      </c>
      <c r="F23" s="11">
        <f>'Прог.Выр.'!F51</f>
        <v>0</v>
      </c>
      <c r="G23" s="11">
        <f>'Прог.Выр.'!G51</f>
        <v>0</v>
      </c>
      <c r="H23" s="11">
        <f>'Прог.Выр.'!H51</f>
        <v>0</v>
      </c>
      <c r="I23" s="11">
        <f>'Прог.Выр.'!I51</f>
        <v>0</v>
      </c>
      <c r="J23" s="11">
        <f>'Прог.Выр.'!J51</f>
        <v>0</v>
      </c>
      <c r="K23" s="11">
        <f>'Прог.Выр.'!K51</f>
        <v>0</v>
      </c>
      <c r="L23" s="11">
        <f>'Прог.Выр.'!L51</f>
        <v>0</v>
      </c>
      <c r="M23" s="11">
        <f>'Прог.Выр.'!M51</f>
        <v>0</v>
      </c>
      <c r="N23" s="14">
        <f>SUM(B23:M23)</f>
        <v>0</v>
      </c>
      <c r="O23" s="11">
        <f>'Прог.Выр.'!O51</f>
        <v>0</v>
      </c>
    </row>
    <row r="24" spans="1:15" ht="11.25">
      <c r="A24" s="36" t="s">
        <v>280</v>
      </c>
      <c r="B24" s="11">
        <f>C23*'Сбыт&amp;Цена'!$B$68</f>
        <v>0</v>
      </c>
      <c r="C24" s="11">
        <f>D23*'Сбыт&amp;Цена'!$B$68</f>
        <v>0</v>
      </c>
      <c r="D24" s="11">
        <f>E23*'Сбыт&amp;Цена'!$B$68</f>
        <v>0</v>
      </c>
      <c r="E24" s="11">
        <f>F23*'Сбыт&amp;Цена'!$B$68</f>
        <v>0</v>
      </c>
      <c r="F24" s="11">
        <f>G23*'Сбыт&amp;Цена'!$B$68</f>
        <v>0</v>
      </c>
      <c r="G24" s="11">
        <f>H23*'Сбыт&amp;Цена'!$B$68</f>
        <v>0</v>
      </c>
      <c r="H24" s="11">
        <f>I23*'Сбыт&amp;Цена'!$B$68</f>
        <v>0</v>
      </c>
      <c r="I24" s="11">
        <f>J23*'Сбыт&amp;Цена'!$B$68</f>
        <v>0</v>
      </c>
      <c r="J24" s="11">
        <f>K23*'Сбыт&amp;Цена'!$B$68</f>
        <v>0</v>
      </c>
      <c r="K24" s="11">
        <f>L23*'Сбыт&amp;Цена'!$B$68</f>
        <v>0</v>
      </c>
      <c r="L24" s="11">
        <f>M23*'Сбыт&amp;Цена'!$B$68</f>
        <v>0</v>
      </c>
      <c r="M24" s="11">
        <f>O23*'Сбыт&amp;Цена'!$B$68</f>
        <v>0</v>
      </c>
      <c r="N24" s="14">
        <f>M24</f>
        <v>0</v>
      </c>
      <c r="O24" s="11">
        <f>'Сбыт&amp;Цена'!F73</f>
        <v>0</v>
      </c>
    </row>
    <row r="25" spans="1:15" ht="11.25">
      <c r="A25" s="2" t="s">
        <v>281</v>
      </c>
      <c r="B25" s="14">
        <f aca="true" t="shared" si="6" ref="B25:O25">SUM(B23:B24)</f>
        <v>0</v>
      </c>
      <c r="C25" s="14">
        <f t="shared" si="6"/>
        <v>0</v>
      </c>
      <c r="D25" s="14">
        <f t="shared" si="6"/>
        <v>0</v>
      </c>
      <c r="E25" s="14">
        <f t="shared" si="6"/>
        <v>0</v>
      </c>
      <c r="F25" s="14">
        <f t="shared" si="6"/>
        <v>0</v>
      </c>
      <c r="G25" s="14">
        <f t="shared" si="6"/>
        <v>0</v>
      </c>
      <c r="H25" s="14">
        <f t="shared" si="6"/>
        <v>0</v>
      </c>
      <c r="I25" s="14">
        <f t="shared" si="6"/>
        <v>0</v>
      </c>
      <c r="J25" s="14">
        <f t="shared" si="6"/>
        <v>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0</v>
      </c>
      <c r="O25" s="14">
        <f t="shared" si="6"/>
        <v>0</v>
      </c>
    </row>
    <row r="26" spans="1:15" ht="11.25">
      <c r="A26" s="2" t="s">
        <v>282</v>
      </c>
      <c r="B26" s="11">
        <f>'Исх. Бал.'!C18</f>
        <v>0</v>
      </c>
      <c r="C26" s="11">
        <f aca="true" t="shared" si="7" ref="C26:M26">B24</f>
        <v>0</v>
      </c>
      <c r="D26" s="11">
        <f t="shared" si="7"/>
        <v>0</v>
      </c>
      <c r="E26" s="11">
        <f t="shared" si="7"/>
        <v>0</v>
      </c>
      <c r="F26" s="11">
        <f t="shared" si="7"/>
        <v>0</v>
      </c>
      <c r="G26" s="11">
        <f t="shared" si="7"/>
        <v>0</v>
      </c>
      <c r="H26" s="11">
        <f t="shared" si="7"/>
        <v>0</v>
      </c>
      <c r="I26" s="11">
        <f t="shared" si="7"/>
        <v>0</v>
      </c>
      <c r="J26" s="11">
        <f t="shared" si="7"/>
        <v>0</v>
      </c>
      <c r="K26" s="11">
        <f t="shared" si="7"/>
        <v>0</v>
      </c>
      <c r="L26" s="11">
        <f t="shared" si="7"/>
        <v>0</v>
      </c>
      <c r="M26" s="11">
        <f t="shared" si="7"/>
        <v>0</v>
      </c>
      <c r="N26" s="14">
        <f>B26</f>
        <v>0</v>
      </c>
      <c r="O26" s="14">
        <f>M24</f>
        <v>0</v>
      </c>
    </row>
    <row r="27" spans="1:15" ht="11.25">
      <c r="A27" s="2" t="s">
        <v>283</v>
      </c>
      <c r="B27" s="14">
        <f aca="true" t="shared" si="8" ref="B27:O27">B25-B26</f>
        <v>0</v>
      </c>
      <c r="C27" s="14">
        <f t="shared" si="8"/>
        <v>0</v>
      </c>
      <c r="D27" s="14">
        <f t="shared" si="8"/>
        <v>0</v>
      </c>
      <c r="E27" s="14">
        <f t="shared" si="8"/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0</v>
      </c>
      <c r="O27" s="14">
        <f t="shared" si="8"/>
        <v>0</v>
      </c>
    </row>
    <row r="29" spans="5:15" ht="11.25">
      <c r="E29" s="61" t="s">
        <v>267</v>
      </c>
      <c r="F29" s="24"/>
      <c r="G29" s="24"/>
      <c r="H29" s="2" t="s">
        <v>11</v>
      </c>
      <c r="O29" s="38" t="s">
        <v>58</v>
      </c>
    </row>
    <row r="30" spans="14:15" ht="11.25">
      <c r="N30" s="38" t="s">
        <v>243</v>
      </c>
      <c r="O30" s="39" t="s">
        <v>59</v>
      </c>
    </row>
    <row r="31" spans="2:15" ht="11.25">
      <c r="B31" s="3" t="s">
        <v>58</v>
      </c>
      <c r="C31" s="3" t="s">
        <v>61</v>
      </c>
      <c r="D31" s="3" t="s">
        <v>62</v>
      </c>
      <c r="E31" s="3" t="s">
        <v>63</v>
      </c>
      <c r="F31" s="3" t="s">
        <v>64</v>
      </c>
      <c r="G31" s="3" t="s">
        <v>65</v>
      </c>
      <c r="H31" s="3" t="s">
        <v>66</v>
      </c>
      <c r="I31" s="3" t="s">
        <v>67</v>
      </c>
      <c r="J31" s="3" t="s">
        <v>68</v>
      </c>
      <c r="K31" s="3" t="s">
        <v>69</v>
      </c>
      <c r="L31" s="3" t="s">
        <v>70</v>
      </c>
      <c r="M31" s="38" t="s">
        <v>71</v>
      </c>
      <c r="N31" s="38" t="s">
        <v>244</v>
      </c>
      <c r="O31" s="39" t="s">
        <v>72</v>
      </c>
    </row>
    <row r="32" spans="1:15" ht="11.25">
      <c r="A32" s="2" t="s">
        <v>279</v>
      </c>
      <c r="B32" s="11">
        <f>'Прог.Выр.'!B74</f>
        <v>0</v>
      </c>
      <c r="C32" s="11">
        <f>'Прог.Выр.'!C74</f>
        <v>0</v>
      </c>
      <c r="D32" s="11">
        <f>'Прог.Выр.'!D74</f>
        <v>0</v>
      </c>
      <c r="E32" s="11">
        <f>'Прог.Выр.'!E74</f>
        <v>0</v>
      </c>
      <c r="F32" s="11">
        <f>'Прог.Выр.'!F74</f>
        <v>0</v>
      </c>
      <c r="G32" s="11">
        <f>'Прог.Выр.'!G74</f>
        <v>0</v>
      </c>
      <c r="H32" s="11">
        <f>'Прог.Выр.'!H74</f>
        <v>0</v>
      </c>
      <c r="I32" s="11">
        <f>'Прог.Выр.'!I74</f>
        <v>0</v>
      </c>
      <c r="J32" s="11">
        <f>'Прог.Выр.'!J74</f>
        <v>0</v>
      </c>
      <c r="K32" s="11">
        <f>'Прог.Выр.'!K74</f>
        <v>0</v>
      </c>
      <c r="L32" s="11">
        <f>'Прог.Выр.'!L74</f>
        <v>0</v>
      </c>
      <c r="M32" s="11">
        <f>'Прог.Выр.'!M74</f>
        <v>0</v>
      </c>
      <c r="N32" s="14">
        <f>SUM(B32:M32)</f>
        <v>0</v>
      </c>
      <c r="O32" s="11">
        <f>'Прог.Выр.'!O74</f>
        <v>0</v>
      </c>
    </row>
    <row r="33" spans="1:15" ht="11.25">
      <c r="A33" s="36" t="s">
        <v>280</v>
      </c>
      <c r="B33" s="11">
        <f>C32*'Сбыт&amp;Цена'!$B$69</f>
        <v>0</v>
      </c>
      <c r="C33" s="11">
        <f>D32*'Сбыт&amp;Цена'!$B$69</f>
        <v>0</v>
      </c>
      <c r="D33" s="11">
        <f>E32*'Сбыт&amp;Цена'!$B$69</f>
        <v>0</v>
      </c>
      <c r="E33" s="11">
        <f>F32*'Сбыт&amp;Цена'!$B$69</f>
        <v>0</v>
      </c>
      <c r="F33" s="11">
        <f>G32*'Сбыт&amp;Цена'!$B$69</f>
        <v>0</v>
      </c>
      <c r="G33" s="11">
        <f>H32*'Сбыт&amp;Цена'!$B$69</f>
        <v>0</v>
      </c>
      <c r="H33" s="11">
        <f>I32*'Сбыт&amp;Цена'!$B$69</f>
        <v>0</v>
      </c>
      <c r="I33" s="11">
        <f>J32*'Сбыт&amp;Цена'!$B$69</f>
        <v>0</v>
      </c>
      <c r="J33" s="11">
        <f>K32*'Сбыт&amp;Цена'!$B$69</f>
        <v>0</v>
      </c>
      <c r="K33" s="11">
        <f>L32*'Сбыт&amp;Цена'!$B$69</f>
        <v>0</v>
      </c>
      <c r="L33" s="11">
        <f>M32*'Сбыт&amp;Цена'!$B$69</f>
        <v>0</v>
      </c>
      <c r="M33" s="11">
        <f>O32*'Сбыт&amp;Цена'!$B$69</f>
        <v>0</v>
      </c>
      <c r="N33" s="14">
        <f>M33</f>
        <v>0</v>
      </c>
      <c r="O33" s="11">
        <f>'Сбыт&amp;Цена'!B74</f>
        <v>0</v>
      </c>
    </row>
    <row r="34" spans="1:15" ht="11.25">
      <c r="A34" s="2" t="s">
        <v>281</v>
      </c>
      <c r="B34" s="14">
        <f aca="true" t="shared" si="9" ref="B34:O34">SUM(B32:B33)</f>
        <v>0</v>
      </c>
      <c r="C34" s="14">
        <f t="shared" si="9"/>
        <v>0</v>
      </c>
      <c r="D34" s="14">
        <f t="shared" si="9"/>
        <v>0</v>
      </c>
      <c r="E34" s="14">
        <f t="shared" si="9"/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0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9"/>
        <v>0</v>
      </c>
      <c r="O34" s="14">
        <f t="shared" si="9"/>
        <v>0</v>
      </c>
    </row>
    <row r="35" spans="1:15" ht="11.25">
      <c r="A35" s="2" t="s">
        <v>282</v>
      </c>
      <c r="B35" s="11">
        <f>'Исх. Бал.'!C19</f>
        <v>0</v>
      </c>
      <c r="C35" s="11">
        <f aca="true" t="shared" si="10" ref="C35:M35">B33</f>
        <v>0</v>
      </c>
      <c r="D35" s="11">
        <f t="shared" si="10"/>
        <v>0</v>
      </c>
      <c r="E35" s="11">
        <f t="shared" si="10"/>
        <v>0</v>
      </c>
      <c r="F35" s="11">
        <f t="shared" si="10"/>
        <v>0</v>
      </c>
      <c r="G35" s="11">
        <f t="shared" si="10"/>
        <v>0</v>
      </c>
      <c r="H35" s="11">
        <f t="shared" si="10"/>
        <v>0</v>
      </c>
      <c r="I35" s="11">
        <f t="shared" si="10"/>
        <v>0</v>
      </c>
      <c r="J35" s="11">
        <f t="shared" si="10"/>
        <v>0</v>
      </c>
      <c r="K35" s="11">
        <f t="shared" si="10"/>
        <v>0</v>
      </c>
      <c r="L35" s="11">
        <f t="shared" si="10"/>
        <v>0</v>
      </c>
      <c r="M35" s="11">
        <f t="shared" si="10"/>
        <v>0</v>
      </c>
      <c r="N35" s="14">
        <f>B35</f>
        <v>0</v>
      </c>
      <c r="O35" s="14">
        <f>M33</f>
        <v>0</v>
      </c>
    </row>
    <row r="36" spans="1:15" ht="11.25">
      <c r="A36" s="2" t="s">
        <v>283</v>
      </c>
      <c r="B36" s="14">
        <f aca="true" t="shared" si="11" ref="B36:O36">B34-B35</f>
        <v>0</v>
      </c>
      <c r="C36" s="14">
        <f t="shared" si="11"/>
        <v>0</v>
      </c>
      <c r="D36" s="14">
        <f t="shared" si="11"/>
        <v>0</v>
      </c>
      <c r="E36" s="14">
        <f t="shared" si="11"/>
        <v>0</v>
      </c>
      <c r="F36" s="14">
        <f t="shared" si="11"/>
        <v>0</v>
      </c>
      <c r="G36" s="14">
        <f t="shared" si="11"/>
        <v>0</v>
      </c>
      <c r="H36" s="14">
        <f t="shared" si="11"/>
        <v>0</v>
      </c>
      <c r="I36" s="14">
        <f t="shared" si="11"/>
        <v>0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11"/>
        <v>0</v>
      </c>
      <c r="O36" s="14">
        <f t="shared" si="11"/>
        <v>0</v>
      </c>
    </row>
    <row r="38" spans="5:15" ht="11.25">
      <c r="E38" s="61" t="s">
        <v>268</v>
      </c>
      <c r="F38" s="24"/>
      <c r="G38" s="24"/>
      <c r="H38" s="2" t="s">
        <v>11</v>
      </c>
      <c r="O38" s="38" t="s">
        <v>58</v>
      </c>
    </row>
    <row r="39" spans="14:15" ht="11.25">
      <c r="N39" s="38" t="s">
        <v>243</v>
      </c>
      <c r="O39" s="39" t="s">
        <v>59</v>
      </c>
    </row>
    <row r="40" spans="2:15" ht="11.25">
      <c r="B40" s="3" t="s">
        <v>58</v>
      </c>
      <c r="C40" s="3" t="s">
        <v>61</v>
      </c>
      <c r="D40" s="3" t="s">
        <v>62</v>
      </c>
      <c r="E40" s="3" t="s">
        <v>63</v>
      </c>
      <c r="F40" s="3" t="s">
        <v>64</v>
      </c>
      <c r="G40" s="3" t="s">
        <v>65</v>
      </c>
      <c r="H40" s="3" t="s">
        <v>66</v>
      </c>
      <c r="I40" s="3" t="s">
        <v>67</v>
      </c>
      <c r="J40" s="3" t="s">
        <v>68</v>
      </c>
      <c r="K40" s="3" t="s">
        <v>69</v>
      </c>
      <c r="L40" s="3" t="s">
        <v>70</v>
      </c>
      <c r="M40" s="38" t="s">
        <v>71</v>
      </c>
      <c r="N40" s="38" t="s">
        <v>244</v>
      </c>
      <c r="O40" s="39" t="s">
        <v>72</v>
      </c>
    </row>
    <row r="41" spans="1:15" ht="11.25">
      <c r="A41" s="2" t="s">
        <v>279</v>
      </c>
      <c r="B41" s="11">
        <f>'Прог.Выр.'!B97</f>
        <v>0</v>
      </c>
      <c r="C41" s="11">
        <f>'Прог.Выр.'!C97</f>
        <v>0</v>
      </c>
      <c r="D41" s="11">
        <f>'Прог.Выр.'!D97</f>
        <v>0</v>
      </c>
      <c r="E41" s="11">
        <f>'Прог.Выр.'!E97</f>
        <v>0</v>
      </c>
      <c r="F41" s="11">
        <f>'Прог.Выр.'!F97</f>
        <v>0</v>
      </c>
      <c r="G41" s="11">
        <f>'Прог.Выр.'!G97</f>
        <v>0</v>
      </c>
      <c r="H41" s="11">
        <f>'Прог.Выр.'!H97</f>
        <v>0</v>
      </c>
      <c r="I41" s="11">
        <f>'Прог.Выр.'!I97</f>
        <v>0</v>
      </c>
      <c r="J41" s="11">
        <f>'Прог.Выр.'!J97</f>
        <v>0</v>
      </c>
      <c r="K41" s="11">
        <f>'Прог.Выр.'!K97</f>
        <v>0</v>
      </c>
      <c r="L41" s="11">
        <f>'Прог.Выр.'!L97</f>
        <v>0</v>
      </c>
      <c r="M41" s="11">
        <f>'Прог.Выр.'!M97</f>
        <v>0</v>
      </c>
      <c r="N41" s="14">
        <f>SUM(B41:M41)</f>
        <v>0</v>
      </c>
      <c r="O41" s="11">
        <f>'Прог.Выр.'!O97</f>
        <v>0</v>
      </c>
    </row>
    <row r="42" spans="1:15" ht="11.25">
      <c r="A42" s="36" t="s">
        <v>280</v>
      </c>
      <c r="B42" s="11">
        <f>C41*'Сбыт&amp;Цена'!$B$70</f>
        <v>0</v>
      </c>
      <c r="C42" s="11">
        <f>D41*'Сбыт&amp;Цена'!$B$70</f>
        <v>0</v>
      </c>
      <c r="D42" s="11">
        <f>E41*'Сбыт&amp;Цена'!$B$70</f>
        <v>0</v>
      </c>
      <c r="E42" s="11">
        <f>F41*'Сбыт&amp;Цена'!$B$70</f>
        <v>0</v>
      </c>
      <c r="F42" s="11">
        <f>G41*'Сбыт&amp;Цена'!$B$70</f>
        <v>0</v>
      </c>
      <c r="G42" s="11">
        <f>H41*'Сбыт&amp;Цена'!$B$70</f>
        <v>0</v>
      </c>
      <c r="H42" s="11">
        <f>I41*'Сбыт&amp;Цена'!$B$70</f>
        <v>0</v>
      </c>
      <c r="I42" s="11">
        <f>J41*'Сбыт&amp;Цена'!$B$70</f>
        <v>0</v>
      </c>
      <c r="J42" s="11">
        <f>K41*'Сбыт&amp;Цена'!$B$70</f>
        <v>0</v>
      </c>
      <c r="K42" s="11">
        <f>L41*'Сбыт&amp;Цена'!$B$70</f>
        <v>0</v>
      </c>
      <c r="L42" s="11">
        <f>M41*'Сбыт&amp;Цена'!$B$70</f>
        <v>0</v>
      </c>
      <c r="M42" s="11">
        <f>O41*'Сбыт&amp;Цена'!$B$70</f>
        <v>0</v>
      </c>
      <c r="N42" s="14">
        <f>M42</f>
        <v>0</v>
      </c>
      <c r="O42" s="11">
        <f>'Сбыт&amp;Цена'!D74</f>
        <v>0</v>
      </c>
    </row>
    <row r="43" spans="1:15" ht="11.25">
      <c r="A43" s="2" t="s">
        <v>281</v>
      </c>
      <c r="B43" s="14">
        <f aca="true" t="shared" si="12" ref="B43:O43">SUM(B41:B42)</f>
        <v>0</v>
      </c>
      <c r="C43" s="14">
        <f t="shared" si="12"/>
        <v>0</v>
      </c>
      <c r="D43" s="14">
        <f t="shared" si="12"/>
        <v>0</v>
      </c>
      <c r="E43" s="14">
        <f t="shared" si="12"/>
        <v>0</v>
      </c>
      <c r="F43" s="14">
        <f t="shared" si="12"/>
        <v>0</v>
      </c>
      <c r="G43" s="14">
        <f t="shared" si="12"/>
        <v>0</v>
      </c>
      <c r="H43" s="14">
        <f t="shared" si="12"/>
        <v>0</v>
      </c>
      <c r="I43" s="14">
        <f t="shared" si="12"/>
        <v>0</v>
      </c>
      <c r="J43" s="14">
        <f t="shared" si="12"/>
        <v>0</v>
      </c>
      <c r="K43" s="14">
        <f t="shared" si="12"/>
        <v>0</v>
      </c>
      <c r="L43" s="14">
        <f t="shared" si="12"/>
        <v>0</v>
      </c>
      <c r="M43" s="14">
        <f t="shared" si="12"/>
        <v>0</v>
      </c>
      <c r="N43" s="14">
        <f t="shared" si="12"/>
        <v>0</v>
      </c>
      <c r="O43" s="14">
        <f t="shared" si="12"/>
        <v>0</v>
      </c>
    </row>
    <row r="44" spans="1:15" ht="11.25">
      <c r="A44" s="2" t="s">
        <v>282</v>
      </c>
      <c r="B44" s="11">
        <f>'Исх. Бал.'!C20</f>
        <v>0</v>
      </c>
      <c r="C44" s="11">
        <f aca="true" t="shared" si="13" ref="C44:M44">B42</f>
        <v>0</v>
      </c>
      <c r="D44" s="11">
        <f t="shared" si="13"/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4">
        <f>B44</f>
        <v>0</v>
      </c>
      <c r="O44" s="14">
        <f>M42</f>
        <v>0</v>
      </c>
    </row>
    <row r="45" spans="1:15" ht="11.25">
      <c r="A45" s="2" t="s">
        <v>283</v>
      </c>
      <c r="B45" s="14">
        <f aca="true" t="shared" si="14" ref="B45:O45">B43-B44</f>
        <v>0</v>
      </c>
      <c r="C45" s="14">
        <f t="shared" si="14"/>
        <v>0</v>
      </c>
      <c r="D45" s="14">
        <f t="shared" si="14"/>
        <v>0</v>
      </c>
      <c r="E45" s="14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  <c r="K45" s="14">
        <f t="shared" si="14"/>
        <v>0</v>
      </c>
      <c r="L45" s="14">
        <f t="shared" si="14"/>
        <v>0</v>
      </c>
      <c r="M45" s="14">
        <f t="shared" si="14"/>
        <v>0</v>
      </c>
      <c r="N45" s="14">
        <f t="shared" si="14"/>
        <v>0</v>
      </c>
      <c r="O45" s="14">
        <f t="shared" si="14"/>
        <v>0</v>
      </c>
    </row>
    <row r="47" spans="5:15" ht="11.25">
      <c r="E47" s="61" t="s">
        <v>269</v>
      </c>
      <c r="F47" s="24"/>
      <c r="G47" s="24"/>
      <c r="H47" s="2" t="s">
        <v>11</v>
      </c>
      <c r="O47" s="38" t="s">
        <v>58</v>
      </c>
    </row>
    <row r="48" spans="14:15" ht="11.25">
      <c r="N48" s="38" t="s">
        <v>243</v>
      </c>
      <c r="O48" s="39" t="s">
        <v>59</v>
      </c>
    </row>
    <row r="49" spans="2:15" ht="11.25">
      <c r="B49" s="3" t="s">
        <v>58</v>
      </c>
      <c r="C49" s="3" t="s">
        <v>61</v>
      </c>
      <c r="D49" s="3" t="s">
        <v>62</v>
      </c>
      <c r="E49" s="3" t="s">
        <v>63</v>
      </c>
      <c r="F49" s="3" t="s">
        <v>64</v>
      </c>
      <c r="G49" s="3" t="s">
        <v>65</v>
      </c>
      <c r="H49" s="3" t="s">
        <v>66</v>
      </c>
      <c r="I49" s="3" t="s">
        <v>67</v>
      </c>
      <c r="J49" s="3" t="s">
        <v>68</v>
      </c>
      <c r="K49" s="3" t="s">
        <v>69</v>
      </c>
      <c r="L49" s="3" t="s">
        <v>70</v>
      </c>
      <c r="M49" s="38" t="s">
        <v>71</v>
      </c>
      <c r="N49" s="38" t="s">
        <v>244</v>
      </c>
      <c r="O49" s="39" t="s">
        <v>72</v>
      </c>
    </row>
    <row r="50" spans="1:15" ht="11.25">
      <c r="A50" s="2" t="s">
        <v>279</v>
      </c>
      <c r="B50" s="11">
        <f>'Прог.Выр.'!B120</f>
        <v>0</v>
      </c>
      <c r="C50" s="11">
        <f>'Прог.Выр.'!C120</f>
        <v>0</v>
      </c>
      <c r="D50" s="11">
        <f>'Прог.Выр.'!D120</f>
        <v>0</v>
      </c>
      <c r="E50" s="11">
        <f>'Прог.Выр.'!E120</f>
        <v>0</v>
      </c>
      <c r="F50" s="11">
        <f>'Прог.Выр.'!F120</f>
        <v>0</v>
      </c>
      <c r="G50" s="11">
        <f>'Прог.Выр.'!G120</f>
        <v>0</v>
      </c>
      <c r="H50" s="11">
        <f>'Прог.Выр.'!H120</f>
        <v>0</v>
      </c>
      <c r="I50" s="11">
        <f>'Прог.Выр.'!I120</f>
        <v>0</v>
      </c>
      <c r="J50" s="11">
        <f>'Прог.Выр.'!J120</f>
        <v>0</v>
      </c>
      <c r="K50" s="11">
        <f>'Прог.Выр.'!K120</f>
        <v>0</v>
      </c>
      <c r="L50" s="11">
        <f>'Прог.Выр.'!L120</f>
        <v>0</v>
      </c>
      <c r="M50" s="11">
        <f>'Прог.Выр.'!M120</f>
        <v>0</v>
      </c>
      <c r="N50" s="14">
        <f>SUM(B50:M50)</f>
        <v>0</v>
      </c>
      <c r="O50" s="11">
        <f>'Прог.Выр.'!O120</f>
        <v>0</v>
      </c>
    </row>
    <row r="51" spans="1:15" ht="11.25">
      <c r="A51" s="36" t="s">
        <v>280</v>
      </c>
      <c r="B51" s="11">
        <f>C50*'Сбыт&amp;Цена'!$B$71</f>
        <v>0</v>
      </c>
      <c r="C51" s="11">
        <f>D50*'Сбыт&amp;Цена'!$B$71</f>
        <v>0</v>
      </c>
      <c r="D51" s="11">
        <f>E50*'Сбыт&amp;Цена'!$B$71</f>
        <v>0</v>
      </c>
      <c r="E51" s="11">
        <f>F50*'Сбыт&amp;Цена'!$B$71</f>
        <v>0</v>
      </c>
      <c r="F51" s="11">
        <f>G50*'Сбыт&amp;Цена'!$B$71</f>
        <v>0</v>
      </c>
      <c r="G51" s="11">
        <f>H50*'Сбыт&amp;Цена'!$B$71</f>
        <v>0</v>
      </c>
      <c r="H51" s="11">
        <f>I50*'Сбыт&amp;Цена'!$B$71</f>
        <v>0</v>
      </c>
      <c r="I51" s="11">
        <f>J50*'Сбыт&amp;Цена'!$B$71</f>
        <v>0</v>
      </c>
      <c r="J51" s="11">
        <f>K50*'Сбыт&amp;Цена'!$B$71</f>
        <v>0</v>
      </c>
      <c r="K51" s="11">
        <f>L50*'Сбыт&amp;Цена'!$B$71</f>
        <v>0</v>
      </c>
      <c r="L51" s="11">
        <f>M50*'Сбыт&amp;Цена'!$B$71</f>
        <v>0</v>
      </c>
      <c r="M51" s="11">
        <f>O50*'Сбыт&amp;Цена'!$B$71</f>
        <v>0</v>
      </c>
      <c r="N51" s="14">
        <f>M51</f>
        <v>0</v>
      </c>
      <c r="O51" s="11">
        <f>'Сбыт&amp;Цена'!F74</f>
        <v>0</v>
      </c>
    </row>
    <row r="52" spans="1:15" ht="11.25">
      <c r="A52" s="2" t="s">
        <v>281</v>
      </c>
      <c r="B52" s="14">
        <f aca="true" t="shared" si="15" ref="B52:O52">SUM(B50:B51)</f>
        <v>0</v>
      </c>
      <c r="C52" s="14">
        <f t="shared" si="15"/>
        <v>0</v>
      </c>
      <c r="D52" s="14">
        <f t="shared" si="15"/>
        <v>0</v>
      </c>
      <c r="E52" s="14">
        <f t="shared" si="15"/>
        <v>0</v>
      </c>
      <c r="F52" s="14">
        <f t="shared" si="15"/>
        <v>0</v>
      </c>
      <c r="G52" s="14">
        <f t="shared" si="15"/>
        <v>0</v>
      </c>
      <c r="H52" s="14">
        <f t="shared" si="15"/>
        <v>0</v>
      </c>
      <c r="I52" s="14">
        <f t="shared" si="15"/>
        <v>0</v>
      </c>
      <c r="J52" s="14">
        <f t="shared" si="15"/>
        <v>0</v>
      </c>
      <c r="K52" s="14">
        <f t="shared" si="15"/>
        <v>0</v>
      </c>
      <c r="L52" s="14">
        <f t="shared" si="15"/>
        <v>0</v>
      </c>
      <c r="M52" s="14">
        <f t="shared" si="15"/>
        <v>0</v>
      </c>
      <c r="N52" s="14">
        <f t="shared" si="15"/>
        <v>0</v>
      </c>
      <c r="O52" s="14">
        <f t="shared" si="15"/>
        <v>0</v>
      </c>
    </row>
    <row r="53" spans="1:15" ht="11.25">
      <c r="A53" s="2" t="s">
        <v>282</v>
      </c>
      <c r="B53" s="11">
        <f>'Исх. Бал.'!C21</f>
        <v>0</v>
      </c>
      <c r="C53" s="11">
        <f aca="true" t="shared" si="16" ref="C53:M53">B51</f>
        <v>0</v>
      </c>
      <c r="D53" s="11">
        <f t="shared" si="16"/>
        <v>0</v>
      </c>
      <c r="E53" s="11">
        <f t="shared" si="16"/>
        <v>0</v>
      </c>
      <c r="F53" s="11">
        <f t="shared" si="16"/>
        <v>0</v>
      </c>
      <c r="G53" s="11">
        <f t="shared" si="16"/>
        <v>0</v>
      </c>
      <c r="H53" s="11">
        <f t="shared" si="16"/>
        <v>0</v>
      </c>
      <c r="I53" s="11">
        <f t="shared" si="16"/>
        <v>0</v>
      </c>
      <c r="J53" s="11">
        <f t="shared" si="16"/>
        <v>0</v>
      </c>
      <c r="K53" s="11">
        <f t="shared" si="16"/>
        <v>0</v>
      </c>
      <c r="L53" s="11">
        <f t="shared" si="16"/>
        <v>0</v>
      </c>
      <c r="M53" s="11">
        <f t="shared" si="16"/>
        <v>0</v>
      </c>
      <c r="N53" s="14">
        <f>B53</f>
        <v>0</v>
      </c>
      <c r="O53" s="14">
        <f>M51</f>
        <v>0</v>
      </c>
    </row>
    <row r="54" spans="1:15" ht="11.25">
      <c r="A54" s="2" t="s">
        <v>283</v>
      </c>
      <c r="B54" s="14">
        <f aca="true" t="shared" si="17" ref="B54:O54">B52-B53</f>
        <v>0</v>
      </c>
      <c r="C54" s="14">
        <f t="shared" si="17"/>
        <v>0</v>
      </c>
      <c r="D54" s="14">
        <f t="shared" si="17"/>
        <v>0</v>
      </c>
      <c r="E54" s="14">
        <f t="shared" si="17"/>
        <v>0</v>
      </c>
      <c r="F54" s="14">
        <f t="shared" si="17"/>
        <v>0</v>
      </c>
      <c r="G54" s="14">
        <f t="shared" si="17"/>
        <v>0</v>
      </c>
      <c r="H54" s="14">
        <f t="shared" si="17"/>
        <v>0</v>
      </c>
      <c r="I54" s="14">
        <f t="shared" si="17"/>
        <v>0</v>
      </c>
      <c r="J54" s="14">
        <f t="shared" si="17"/>
        <v>0</v>
      </c>
      <c r="K54" s="14">
        <f t="shared" si="17"/>
        <v>0</v>
      </c>
      <c r="L54" s="14">
        <f t="shared" si="17"/>
        <v>0</v>
      </c>
      <c r="M54" s="14">
        <f t="shared" si="17"/>
        <v>0</v>
      </c>
      <c r="N54" s="14">
        <f t="shared" si="17"/>
        <v>0</v>
      </c>
      <c r="O54" s="14">
        <f t="shared" si="17"/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83"/>
  <sheetViews>
    <sheetView workbookViewId="0" topLeftCell="A113">
      <selection activeCell="M179" sqref="M179"/>
    </sheetView>
  </sheetViews>
  <sheetFormatPr defaultColWidth="9.140625" defaultRowHeight="12" outlineLevelRow="1"/>
  <cols>
    <col min="1" max="1" width="32.421875" style="2" customWidth="1"/>
    <col min="2" max="4" width="13.421875" style="2" customWidth="1"/>
    <col min="5" max="7" width="11.28125" style="2" customWidth="1"/>
    <col min="8" max="12" width="10.421875" style="2" customWidth="1"/>
    <col min="13" max="13" width="10.28125" style="2" customWidth="1"/>
    <col min="14" max="14" width="11.140625" style="2" customWidth="1"/>
    <col min="15" max="15" width="11.7109375" style="2" customWidth="1"/>
    <col min="16" max="16" width="10.28125" style="2" customWidth="1"/>
    <col min="17" max="18" width="10.7109375" style="2" customWidth="1"/>
    <col min="19" max="19" width="11.140625" style="2" customWidth="1"/>
    <col min="20" max="20" width="12.28125" style="2" customWidth="1"/>
    <col min="21" max="21" width="11.7109375" style="2" customWidth="1"/>
    <col min="22" max="22" width="11.140625" style="2" customWidth="1"/>
    <col min="23" max="24" width="11.00390625" style="2" customWidth="1"/>
    <col min="25" max="25" width="10.7109375" style="2" customWidth="1"/>
    <col min="26" max="26" width="14.28125" style="2" customWidth="1"/>
    <col min="27" max="16384" width="9.28125" style="2" customWidth="1"/>
  </cols>
  <sheetData>
    <row r="1" ht="11.25">
      <c r="A1" s="1" t="s">
        <v>284</v>
      </c>
    </row>
    <row r="2" spans="1:15" ht="11.25">
      <c r="A2" s="1"/>
      <c r="E2" s="24" t="s">
        <v>285</v>
      </c>
      <c r="F2" s="24" t="s">
        <v>286</v>
      </c>
      <c r="G2" s="24"/>
      <c r="H2"/>
      <c r="I2"/>
      <c r="J2"/>
      <c r="K2"/>
      <c r="L2"/>
      <c r="O2" s="3" t="s">
        <v>58</v>
      </c>
    </row>
    <row r="3" ht="11.25">
      <c r="O3" s="39" t="s">
        <v>59</v>
      </c>
    </row>
    <row r="4" spans="1:15" ht="11.25">
      <c r="A4" s="1" t="s">
        <v>11</v>
      </c>
      <c r="B4" s="3" t="s">
        <v>58</v>
      </c>
      <c r="C4" s="3" t="s">
        <v>61</v>
      </c>
      <c r="D4" s="3" t="s">
        <v>62</v>
      </c>
      <c r="E4" s="3" t="s">
        <v>63</v>
      </c>
      <c r="F4" s="3" t="s">
        <v>64</v>
      </c>
      <c r="G4" s="3" t="s">
        <v>65</v>
      </c>
      <c r="H4" s="3" t="s">
        <v>66</v>
      </c>
      <c r="I4" s="3" t="s">
        <v>67</v>
      </c>
      <c r="J4" s="3" t="s">
        <v>68</v>
      </c>
      <c r="K4" s="3" t="s">
        <v>69</v>
      </c>
      <c r="L4" s="3" t="s">
        <v>70</v>
      </c>
      <c r="M4" s="38" t="s">
        <v>71</v>
      </c>
      <c r="N4" s="3" t="s">
        <v>271</v>
      </c>
      <c r="O4" s="39" t="s">
        <v>72</v>
      </c>
    </row>
    <row r="5" spans="1:15" ht="11.25">
      <c r="A5" s="2" t="s">
        <v>283</v>
      </c>
      <c r="B5" s="11">
        <f>'Пл.Вып.Пр.'!B9</f>
        <v>0</v>
      </c>
      <c r="C5" s="11">
        <f>'Пл.Вып.Пр.'!C9</f>
        <v>0</v>
      </c>
      <c r="D5" s="11">
        <f>'Пл.Вып.Пр.'!D9</f>
        <v>0</v>
      </c>
      <c r="E5" s="11">
        <f>'Пл.Вып.Пр.'!E9</f>
        <v>0</v>
      </c>
      <c r="F5" s="11">
        <f>'Пл.Вып.Пр.'!F9</f>
        <v>0</v>
      </c>
      <c r="G5" s="11">
        <f>'Пл.Вып.Пр.'!G9</f>
        <v>0</v>
      </c>
      <c r="H5" s="11">
        <f>'Пл.Вып.Пр.'!H9</f>
        <v>0</v>
      </c>
      <c r="I5" s="11">
        <f>'Пл.Вып.Пр.'!I9</f>
        <v>0</v>
      </c>
      <c r="J5" s="11">
        <f>'Пл.Вып.Пр.'!J9</f>
        <v>0</v>
      </c>
      <c r="K5" s="11">
        <f>'Пл.Вып.Пр.'!K9</f>
        <v>0</v>
      </c>
      <c r="L5" s="11">
        <f>'Пл.Вып.Пр.'!L9</f>
        <v>0</v>
      </c>
      <c r="M5" s="11">
        <f>'Пл.Вып.Пр.'!M9</f>
        <v>0</v>
      </c>
      <c r="N5" s="11">
        <f>'Пл.Вып.Пр.'!N9</f>
        <v>0</v>
      </c>
      <c r="O5" s="11">
        <f>'Пл.Вып.Пр.'!O9</f>
        <v>0</v>
      </c>
    </row>
    <row r="6" spans="1:15" ht="11.25">
      <c r="A6" s="36" t="s">
        <v>287</v>
      </c>
      <c r="B6" s="20">
        <f>'Материалы&amp;Труд'!$B$3</f>
        <v>0</v>
      </c>
      <c r="C6" s="20">
        <f>'Материалы&amp;Труд'!$B$3</f>
        <v>0</v>
      </c>
      <c r="D6" s="20">
        <f>'Материалы&amp;Труд'!$B$3</f>
        <v>0</v>
      </c>
      <c r="E6" s="20">
        <f>'Материалы&amp;Труд'!$B$3</f>
        <v>0</v>
      </c>
      <c r="F6" s="20">
        <f>'Материалы&amp;Труд'!$B$3</f>
        <v>0</v>
      </c>
      <c r="G6" s="20">
        <f>'Материалы&amp;Труд'!$B$3</f>
        <v>0</v>
      </c>
      <c r="H6" s="20">
        <f>'Материалы&amp;Труд'!$B$3</f>
        <v>0</v>
      </c>
      <c r="I6" s="20">
        <f>'Материалы&amp;Труд'!$B$3</f>
        <v>0</v>
      </c>
      <c r="J6" s="20">
        <f>'Материалы&amp;Труд'!$B$3</f>
        <v>0</v>
      </c>
      <c r="K6" s="20">
        <f>'Материалы&amp;Труд'!$B$3</f>
        <v>0</v>
      </c>
      <c r="L6" s="20">
        <f>'Материалы&amp;Труд'!$B$3</f>
        <v>0</v>
      </c>
      <c r="M6" s="20">
        <f>'Материалы&amp;Труд'!$B$3</f>
        <v>0</v>
      </c>
      <c r="N6" s="20">
        <f>'Материалы&amp;Труд'!$B$3</f>
        <v>0</v>
      </c>
      <c r="O6" s="20">
        <f>'Материалы&amp;Труд'!$B$3</f>
        <v>0</v>
      </c>
    </row>
    <row r="7" spans="1:15" ht="11.25">
      <c r="A7" s="36" t="s">
        <v>288</v>
      </c>
      <c r="B7" s="11">
        <f>B5*B6</f>
        <v>0</v>
      </c>
      <c r="C7" s="11">
        <f aca="true" t="shared" si="0" ref="C7:O7">C5*C6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</row>
    <row r="8" spans="1:15" ht="11.25">
      <c r="A8" s="2" t="s">
        <v>289</v>
      </c>
      <c r="B8" s="11">
        <f>C7*'Материалы&amp;Труд'!$B$6</f>
        <v>0</v>
      </c>
      <c r="C8" s="11">
        <f>D7*'Материалы&amp;Труд'!$B$6</f>
        <v>0</v>
      </c>
      <c r="D8" s="11">
        <f>E7*'Материалы&amp;Труд'!$B$6</f>
        <v>0</v>
      </c>
      <c r="E8" s="11">
        <f>F7*'Материалы&amp;Труд'!$B$6</f>
        <v>0</v>
      </c>
      <c r="F8" s="11">
        <f>G7*'Материалы&amp;Труд'!$B$6</f>
        <v>0</v>
      </c>
      <c r="G8" s="11">
        <f>H7*'Материалы&amp;Труд'!$B$6</f>
        <v>0</v>
      </c>
      <c r="H8" s="11">
        <f>I7*'Материалы&amp;Труд'!$B$6</f>
        <v>0</v>
      </c>
      <c r="I8" s="11">
        <f>J7*'Материалы&amp;Труд'!$B$6</f>
        <v>0</v>
      </c>
      <c r="J8" s="11">
        <f>K7*'Материалы&amp;Труд'!$B$6</f>
        <v>0</v>
      </c>
      <c r="K8" s="11">
        <f>L7*'Материалы&amp;Труд'!$B$6</f>
        <v>0</v>
      </c>
      <c r="L8" s="11">
        <f>M7*'Материалы&amp;Труд'!$B$6</f>
        <v>0</v>
      </c>
      <c r="M8" s="11">
        <f>O7*'Материалы&amp;Труд'!$B$6</f>
        <v>0</v>
      </c>
      <c r="N8" s="11">
        <f>M8</f>
        <v>0</v>
      </c>
      <c r="O8" s="11">
        <f>'Материалы&amp;Труд'!B13</f>
        <v>0</v>
      </c>
    </row>
    <row r="9" spans="1:15" ht="11.25">
      <c r="A9" s="2" t="s">
        <v>290</v>
      </c>
      <c r="B9" s="14">
        <f>B7+B8</f>
        <v>0</v>
      </c>
      <c r="C9" s="14">
        <f aca="true" t="shared" si="1" ref="C9:L9">C7+C8</f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>M7+M8</f>
        <v>0</v>
      </c>
      <c r="N9" s="14">
        <f>N7+N8</f>
        <v>0</v>
      </c>
      <c r="O9" s="14">
        <f>O7+O8</f>
        <v>0</v>
      </c>
    </row>
    <row r="10" spans="1:15" ht="11.25">
      <c r="A10" s="2" t="s">
        <v>291</v>
      </c>
      <c r="B10" s="11">
        <f>'Исх. Бал.'!B9</f>
        <v>0</v>
      </c>
      <c r="C10" s="11">
        <f aca="true" t="shared" si="2" ref="C10:M10">B8</f>
        <v>0</v>
      </c>
      <c r="D10" s="11">
        <f t="shared" si="2"/>
        <v>0</v>
      </c>
      <c r="E10" s="11">
        <f t="shared" si="2"/>
        <v>0</v>
      </c>
      <c r="F10" s="11">
        <f t="shared" si="2"/>
        <v>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4">
        <f>B10</f>
        <v>0</v>
      </c>
      <c r="O10" s="14">
        <f>N8</f>
        <v>0</v>
      </c>
    </row>
    <row r="11" spans="1:15" ht="11.25">
      <c r="A11" s="36" t="s">
        <v>292</v>
      </c>
      <c r="B11" s="14">
        <f aca="true" t="shared" si="3" ref="B11:L11">B9-B10</f>
        <v>0</v>
      </c>
      <c r="C11" s="14">
        <f t="shared" si="3"/>
        <v>0</v>
      </c>
      <c r="D11" s="14">
        <f t="shared" si="3"/>
        <v>0</v>
      </c>
      <c r="E11" s="14">
        <f t="shared" si="3"/>
        <v>0</v>
      </c>
      <c r="F11" s="14">
        <f t="shared" si="3"/>
        <v>0</v>
      </c>
      <c r="G11" s="14">
        <f t="shared" si="3"/>
        <v>0</v>
      </c>
      <c r="H11" s="14">
        <f t="shared" si="3"/>
        <v>0</v>
      </c>
      <c r="I11" s="14">
        <f t="shared" si="3"/>
        <v>0</v>
      </c>
      <c r="J11" s="14">
        <f t="shared" si="3"/>
        <v>0</v>
      </c>
      <c r="K11" s="14">
        <f t="shared" si="3"/>
        <v>0</v>
      </c>
      <c r="L11" s="14">
        <f t="shared" si="3"/>
        <v>0</v>
      </c>
      <c r="M11" s="14">
        <f>M9-M10</f>
        <v>0</v>
      </c>
      <c r="N11" s="14">
        <f>N9-N10</f>
        <v>0</v>
      </c>
      <c r="O11" s="14">
        <f>O9-O10</f>
        <v>0</v>
      </c>
    </row>
    <row r="13" spans="1:15" ht="11.25" hidden="1" outlineLevel="1">
      <c r="A13" s="75" t="s">
        <v>293</v>
      </c>
      <c r="O13" s="3"/>
    </row>
    <row r="14" spans="1:15" ht="11.25" hidden="1" outlineLevel="1">
      <c r="A14" s="36" t="s">
        <v>294</v>
      </c>
      <c r="B14" s="11">
        <f>$B$11*'Материалы&amp;Труд'!C$21*(1+'Управ.&amp;Фин.'!$B$38)</f>
        <v>0</v>
      </c>
      <c r="C14" s="11">
        <f>$B$11*'Материалы&amp;Труд'!D$21*(1+'Управ.&amp;Фин.'!$B$38)</f>
        <v>0</v>
      </c>
      <c r="D14" s="11"/>
      <c r="E14"/>
      <c r="F14" s="11"/>
      <c r="G14" s="11"/>
      <c r="H14" s="11"/>
      <c r="I14" s="11"/>
      <c r="J14" s="11"/>
      <c r="K14" s="11"/>
      <c r="L14" s="11"/>
      <c r="M14" s="11"/>
      <c r="N14" s="11">
        <f aca="true" t="shared" si="4" ref="N14:N26">SUM(B14:M14)</f>
        <v>0</v>
      </c>
      <c r="O14" s="3"/>
    </row>
    <row r="15" spans="1:14" ht="11.25" hidden="1" outlineLevel="1">
      <c r="A15" s="36" t="s">
        <v>295</v>
      </c>
      <c r="B15" s="11">
        <f>$C$11*'Материалы&amp;Труд'!B$21*(1+'Управ.&amp;Фин.'!$B$38)</f>
        <v>0</v>
      </c>
      <c r="C15" s="11">
        <f>$C$11*'Материалы&amp;Труд'!C$21*(1+'Управ.&amp;Фин.'!$B$38)</f>
        <v>0</v>
      </c>
      <c r="D15" s="11">
        <f>$C$11*'Материалы&amp;Труд'!D$21*(1+'Управ.&amp;Фин.'!$B$38)</f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>
        <f t="shared" si="4"/>
        <v>0</v>
      </c>
    </row>
    <row r="16" spans="1:14" ht="11.25" hidden="1" outlineLevel="1">
      <c r="A16" s="36" t="s">
        <v>296</v>
      </c>
      <c r="B16" s="11"/>
      <c r="C16" s="11">
        <f>$D$11*'Материалы&amp;Труд'!B$21*(1+'Управ.&amp;Фин.'!$B$38)</f>
        <v>0</v>
      </c>
      <c r="D16" s="11">
        <f>$D$11*'Материалы&amp;Труд'!C$21*(1+'Управ.&amp;Фин.'!$B$38)</f>
        <v>0</v>
      </c>
      <c r="E16" s="11">
        <f>$D$11*'Материалы&amp;Труд'!D$21*(1+'Управ.&amp;Фин.'!$B$38)</f>
        <v>0</v>
      </c>
      <c r="F16" s="11"/>
      <c r="G16" s="11"/>
      <c r="H16" s="11"/>
      <c r="I16" s="11"/>
      <c r="J16" s="11"/>
      <c r="K16" s="11"/>
      <c r="L16" s="11"/>
      <c r="M16" s="11"/>
      <c r="N16" s="11">
        <f t="shared" si="4"/>
        <v>0</v>
      </c>
    </row>
    <row r="17" spans="1:14" ht="11.25" hidden="1" outlineLevel="1">
      <c r="A17" s="36" t="s">
        <v>297</v>
      </c>
      <c r="B17" s="11"/>
      <c r="C17" s="11"/>
      <c r="D17" s="11">
        <f>$E$11*'Материалы&amp;Труд'!B$21*(1+'Управ.&amp;Фин.'!$B$38)</f>
        <v>0</v>
      </c>
      <c r="E17" s="11">
        <f>$E$11*'Материалы&amp;Труд'!C$21*(1+'Управ.&amp;Фин.'!$B$38)</f>
        <v>0</v>
      </c>
      <c r="F17" s="11">
        <f>$E$11*'Материалы&amp;Труд'!D$21*(1+'Управ.&amp;Фин.'!$B$38)</f>
        <v>0</v>
      </c>
      <c r="G17" s="11"/>
      <c r="H17" s="11"/>
      <c r="I17" s="11"/>
      <c r="J17" s="11"/>
      <c r="K17" s="11"/>
      <c r="L17" s="11"/>
      <c r="M17" s="11"/>
      <c r="N17" s="11">
        <f t="shared" si="4"/>
        <v>0</v>
      </c>
    </row>
    <row r="18" spans="1:14" ht="11.25" hidden="1" outlineLevel="1">
      <c r="A18" s="36" t="s">
        <v>298</v>
      </c>
      <c r="B18" s="11"/>
      <c r="C18" s="11"/>
      <c r="D18" s="11"/>
      <c r="E18" s="11">
        <f>$F$11*'Материалы&amp;Труд'!B$21*(1+'Управ.&amp;Фин.'!$B$38)</f>
        <v>0</v>
      </c>
      <c r="F18" s="11">
        <f>$F$11*'Материалы&amp;Труд'!C$21*(1+'Управ.&amp;Фин.'!$B$38)</f>
        <v>0</v>
      </c>
      <c r="G18" s="11">
        <f>$F$11*'Материалы&amp;Труд'!D$21*(1+'Управ.&amp;Фин.'!$B$38)</f>
        <v>0</v>
      </c>
      <c r="H18" s="11"/>
      <c r="I18" s="11"/>
      <c r="J18" s="11"/>
      <c r="K18" s="11"/>
      <c r="L18" s="11"/>
      <c r="M18" s="11"/>
      <c r="N18" s="11">
        <f t="shared" si="4"/>
        <v>0</v>
      </c>
    </row>
    <row r="19" spans="1:14" ht="11.25" hidden="1" outlineLevel="1">
      <c r="A19" s="36" t="s">
        <v>299</v>
      </c>
      <c r="B19" s="11"/>
      <c r="C19" s="11"/>
      <c r="D19" s="11"/>
      <c r="E19" s="11"/>
      <c r="F19" s="11">
        <f>$G$11*'Материалы&amp;Труд'!B$21*(1+'Управ.&amp;Фин.'!$B$38)</f>
        <v>0</v>
      </c>
      <c r="G19" s="11">
        <f>$G$11*'Материалы&amp;Труд'!C$21*(1+'Управ.&amp;Фин.'!$B$38)</f>
        <v>0</v>
      </c>
      <c r="H19" s="11">
        <f>$G$11*'Материалы&amp;Труд'!D$21*(1+'Управ.&amp;Фин.'!$B$38)</f>
        <v>0</v>
      </c>
      <c r="I19" s="11"/>
      <c r="J19" s="11"/>
      <c r="K19" s="11"/>
      <c r="L19" s="11"/>
      <c r="M19" s="11"/>
      <c r="N19" s="11">
        <f t="shared" si="4"/>
        <v>0</v>
      </c>
    </row>
    <row r="20" spans="1:14" ht="11.25" hidden="1" outlineLevel="1">
      <c r="A20" s="36" t="s">
        <v>300</v>
      </c>
      <c r="B20" s="11"/>
      <c r="C20" s="11"/>
      <c r="D20" s="11"/>
      <c r="E20" s="11"/>
      <c r="F20" s="11"/>
      <c r="G20" s="11">
        <f>$H$11*'Материалы&amp;Труд'!B$21*(1+'Управ.&amp;Фин.'!$B$38)</f>
        <v>0</v>
      </c>
      <c r="H20" s="11">
        <f>$H$11*'Материалы&amp;Труд'!C$21*(1+'Управ.&amp;Фин.'!$B$38)</f>
        <v>0</v>
      </c>
      <c r="I20" s="11">
        <f>$H$11*'Материалы&amp;Труд'!D$21*(1+'Управ.&amp;Фин.'!$B$38)</f>
        <v>0</v>
      </c>
      <c r="J20" s="11"/>
      <c r="K20" s="11"/>
      <c r="L20" s="11"/>
      <c r="M20" s="11"/>
      <c r="N20" s="11">
        <f t="shared" si="4"/>
        <v>0</v>
      </c>
    </row>
    <row r="21" spans="1:14" ht="11.25" hidden="1" outlineLevel="1">
      <c r="A21" s="36" t="s">
        <v>301</v>
      </c>
      <c r="B21" s="11"/>
      <c r="C21" s="11"/>
      <c r="D21" s="11"/>
      <c r="E21" s="11"/>
      <c r="F21" s="11"/>
      <c r="G21" s="11"/>
      <c r="H21" s="11">
        <f>I$11*'Материалы&amp;Труд'!$B$21*(1+'Управ.&amp;Фин.'!$B$38)</f>
        <v>0</v>
      </c>
      <c r="I21" s="11">
        <f>I$11*'Материалы&amp;Труд'!$C$21*(1+'Управ.&amp;Фин.'!$B$38)</f>
        <v>0</v>
      </c>
      <c r="J21" s="11">
        <f>I$11*'Материалы&amp;Труд'!$D$21*(1+'Управ.&amp;Фин.'!$B$38)</f>
        <v>0</v>
      </c>
      <c r="K21" s="11"/>
      <c r="L21" s="11"/>
      <c r="M21" s="11"/>
      <c r="N21" s="11">
        <f t="shared" si="4"/>
        <v>0</v>
      </c>
    </row>
    <row r="22" spans="1:14" ht="11.25" hidden="1" outlineLevel="1">
      <c r="A22" s="36" t="s">
        <v>302</v>
      </c>
      <c r="B22" s="11"/>
      <c r="C22" s="11"/>
      <c r="D22" s="11"/>
      <c r="E22" s="11"/>
      <c r="F22" s="11"/>
      <c r="G22" s="11"/>
      <c r="H22" s="11"/>
      <c r="I22" s="11">
        <f>J$11*'Материалы&amp;Труд'!$B$21*(1+'Управ.&amp;Фин.'!$B$38)</f>
        <v>0</v>
      </c>
      <c r="J22" s="11">
        <f>J$11*'Материалы&amp;Труд'!$C$21*(1+'Управ.&amp;Фин.'!$B$38)</f>
        <v>0</v>
      </c>
      <c r="K22" s="11">
        <f>J$11*'Материалы&amp;Труд'!$D$21*(1+'Управ.&amp;Фин.'!$B$38)</f>
        <v>0</v>
      </c>
      <c r="L22" s="11"/>
      <c r="M22" s="11"/>
      <c r="N22" s="11">
        <f t="shared" si="4"/>
        <v>0</v>
      </c>
    </row>
    <row r="23" spans="1:14" ht="11.25" hidden="1" outlineLevel="1">
      <c r="A23" s="36" t="s">
        <v>303</v>
      </c>
      <c r="B23" s="11"/>
      <c r="C23" s="11"/>
      <c r="D23" s="11"/>
      <c r="E23" s="11"/>
      <c r="F23" s="11"/>
      <c r="G23" s="11"/>
      <c r="H23" s="11"/>
      <c r="I23" s="11"/>
      <c r="J23" s="11">
        <f>K$11*'Материалы&amp;Труд'!$B$21*(1+'Управ.&amp;Фин.'!$B$38)</f>
        <v>0</v>
      </c>
      <c r="K23" s="11">
        <f>K$11*'Материалы&amp;Труд'!$C$21*(1+'Управ.&amp;Фин.'!$B$38)</f>
        <v>0</v>
      </c>
      <c r="L23" s="11">
        <f>K$11*'Материалы&amp;Труд'!$D$21*(1+'Управ.&amp;Фин.'!$B$38)</f>
        <v>0</v>
      </c>
      <c r="M23" s="11"/>
      <c r="N23" s="11">
        <f t="shared" si="4"/>
        <v>0</v>
      </c>
    </row>
    <row r="24" spans="1:14" ht="11.25" hidden="1" outlineLevel="1">
      <c r="A24" s="36" t="s">
        <v>304</v>
      </c>
      <c r="B24" s="11"/>
      <c r="C24" s="11"/>
      <c r="D24" s="11"/>
      <c r="E24" s="11"/>
      <c r="F24" s="11"/>
      <c r="G24" s="11"/>
      <c r="H24" s="11"/>
      <c r="I24" s="11"/>
      <c r="J24" s="11"/>
      <c r="K24" s="11">
        <f>L$11*'Материалы&amp;Труд'!$B$21*(1+'Управ.&amp;Фин.'!$B$38)</f>
        <v>0</v>
      </c>
      <c r="L24" s="11">
        <f>L$11*'Материалы&amp;Труд'!$C$21*(1+'Управ.&amp;Фин.'!$B$38)</f>
        <v>0</v>
      </c>
      <c r="M24" s="11">
        <f>L$11*'Материалы&amp;Труд'!$D$21*(1+'Управ.&amp;Фин.'!$B$38)</f>
        <v>0</v>
      </c>
      <c r="N24" s="11">
        <f t="shared" si="4"/>
        <v>0</v>
      </c>
    </row>
    <row r="25" spans="1:14" ht="11.25" hidden="1" outlineLevel="1">
      <c r="A25" s="36" t="s">
        <v>305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>
        <f>M$11*'Материалы&amp;Труд'!$B$21*(1+'Управ.&amp;Фин.'!$B$38)</f>
        <v>0</v>
      </c>
      <c r="M25" s="11">
        <f>$M$11*'Материалы&amp;Труд'!C21*(1+'Управ.&amp;Фин.'!$B$38)</f>
        <v>0</v>
      </c>
      <c r="N25" s="11">
        <f t="shared" si="4"/>
        <v>0</v>
      </c>
    </row>
    <row r="26" spans="1:14" ht="11.25" hidden="1" outlineLevel="1">
      <c r="A26" s="36" t="s">
        <v>306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f>O11*'Материалы&amp;Труд'!$B21*(1+'Управ.&amp;Фин.'!B38)</f>
        <v>0</v>
      </c>
      <c r="N26" s="11">
        <f t="shared" si="4"/>
        <v>0</v>
      </c>
    </row>
    <row r="27" spans="1:14" ht="11.25" hidden="1" outlineLevel="1">
      <c r="A27" s="18" t="s">
        <v>307</v>
      </c>
      <c r="B27" s="11">
        <f>SUM(B14:B26)</f>
        <v>0</v>
      </c>
      <c r="C27" s="11">
        <f aca="true" t="shared" si="5" ref="C27:N27">SUM(C14:C26)</f>
        <v>0</v>
      </c>
      <c r="D27" s="11">
        <f t="shared" si="5"/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  <c r="M27" s="11">
        <f t="shared" si="5"/>
        <v>0</v>
      </c>
      <c r="N27" s="11">
        <f t="shared" si="5"/>
        <v>0</v>
      </c>
    </row>
    <row r="28" spans="1:20" ht="11.25" hidden="1" outlineLevel="1">
      <c r="A28" s="1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P28" s="12"/>
      <c r="Q28" s="12"/>
      <c r="R28" s="12"/>
      <c r="S28" s="12"/>
      <c r="T28" s="12"/>
    </row>
    <row r="29" spans="1:26" ht="11.25" collapsed="1">
      <c r="A29" s="18"/>
      <c r="E29" s="24" t="s">
        <v>308</v>
      </c>
      <c r="F29" s="24" t="s">
        <v>309</v>
      </c>
      <c r="G29" s="24"/>
      <c r="H29"/>
      <c r="I29"/>
      <c r="J29"/>
      <c r="K29"/>
      <c r="L29"/>
      <c r="O29" s="3" t="s">
        <v>58</v>
      </c>
      <c r="P29" s="12"/>
      <c r="Q29" s="12"/>
      <c r="R29" s="12"/>
      <c r="S29" s="12"/>
      <c r="T29" s="12"/>
      <c r="V29" s="12"/>
      <c r="W29" s="12"/>
      <c r="X29" s="12"/>
      <c r="Y29" s="12"/>
      <c r="Z29" s="12"/>
    </row>
    <row r="30" spans="1:26" ht="11.25">
      <c r="A30" s="18"/>
      <c r="O30" s="39" t="s">
        <v>59</v>
      </c>
      <c r="P30" s="12"/>
      <c r="Q30" s="12"/>
      <c r="R30" s="12"/>
      <c r="S30" s="12"/>
      <c r="T30" s="12"/>
      <c r="V30" s="12"/>
      <c r="W30" s="12"/>
      <c r="X30" s="12"/>
      <c r="Y30" s="12"/>
      <c r="Z30" s="12"/>
    </row>
    <row r="31" spans="1:26" ht="11.25">
      <c r="A31" s="18"/>
      <c r="B31" s="3" t="s">
        <v>58</v>
      </c>
      <c r="C31" s="3" t="s">
        <v>61</v>
      </c>
      <c r="D31" s="3" t="s">
        <v>62</v>
      </c>
      <c r="E31" s="3" t="s">
        <v>63</v>
      </c>
      <c r="F31" s="3" t="s">
        <v>64</v>
      </c>
      <c r="G31" s="3" t="s">
        <v>65</v>
      </c>
      <c r="H31" s="3" t="s">
        <v>66</v>
      </c>
      <c r="I31" s="3" t="s">
        <v>67</v>
      </c>
      <c r="J31" s="3" t="s">
        <v>68</v>
      </c>
      <c r="K31" s="3" t="s">
        <v>69</v>
      </c>
      <c r="L31" s="3" t="s">
        <v>70</v>
      </c>
      <c r="M31" s="38" t="s">
        <v>71</v>
      </c>
      <c r="N31" s="3" t="s">
        <v>271</v>
      </c>
      <c r="O31" s="39" t="s">
        <v>72</v>
      </c>
      <c r="P31" s="12"/>
      <c r="Q31" s="12"/>
      <c r="R31" s="12"/>
      <c r="S31" s="12"/>
      <c r="T31" s="12"/>
      <c r="V31" s="12"/>
      <c r="W31" s="12"/>
      <c r="X31" s="12"/>
      <c r="Y31" s="12"/>
      <c r="Z31" s="12"/>
    </row>
    <row r="32" spans="1:26" ht="11.25">
      <c r="A32" s="2" t="s">
        <v>283</v>
      </c>
      <c r="B32" s="11">
        <f>'Пл.Вып.Пр.'!B18</f>
        <v>0</v>
      </c>
      <c r="C32" s="11">
        <f>'Пл.Вып.Пр.'!C18</f>
        <v>0</v>
      </c>
      <c r="D32" s="11">
        <f>'Пл.Вып.Пр.'!D18</f>
        <v>0</v>
      </c>
      <c r="E32" s="11">
        <f>'Пл.Вып.Пр.'!E18</f>
        <v>0</v>
      </c>
      <c r="F32" s="11">
        <f>'Пл.Вып.Пр.'!F18</f>
        <v>0</v>
      </c>
      <c r="G32" s="11">
        <f>'Пл.Вып.Пр.'!G18</f>
        <v>0</v>
      </c>
      <c r="H32" s="11">
        <f>'Пл.Вып.Пр.'!H18</f>
        <v>0</v>
      </c>
      <c r="I32" s="11">
        <f>'Пл.Вып.Пр.'!I18</f>
        <v>0</v>
      </c>
      <c r="J32" s="11">
        <f>'Пл.Вып.Пр.'!J18</f>
        <v>0</v>
      </c>
      <c r="K32" s="11">
        <f>'Пл.Вып.Пр.'!K18</f>
        <v>0</v>
      </c>
      <c r="L32" s="11">
        <f>'Пл.Вып.Пр.'!L18</f>
        <v>0</v>
      </c>
      <c r="M32" s="11">
        <f>'Пл.Вып.Пр.'!M18</f>
        <v>0</v>
      </c>
      <c r="N32" s="11">
        <f>'Пл.Вып.Пр.'!N18</f>
        <v>0</v>
      </c>
      <c r="O32" s="11">
        <f>'Пл.Вып.Пр.'!O18</f>
        <v>0</v>
      </c>
      <c r="P32" s="12"/>
      <c r="Q32" s="12"/>
      <c r="R32" s="12"/>
      <c r="S32" s="12"/>
      <c r="T32" s="12"/>
      <c r="V32" s="12"/>
      <c r="W32" s="12"/>
      <c r="X32" s="12"/>
      <c r="Y32" s="12"/>
      <c r="Z32" s="12"/>
    </row>
    <row r="33" spans="1:26" ht="11.25">
      <c r="A33" s="36" t="s">
        <v>287</v>
      </c>
      <c r="B33" s="20">
        <f>'Материалы&amp;Труд'!$D$3</f>
        <v>0</v>
      </c>
      <c r="C33" s="20">
        <f>'Материалы&amp;Труд'!$D$3</f>
        <v>0</v>
      </c>
      <c r="D33" s="20">
        <f>'Материалы&amp;Труд'!$D$3</f>
        <v>0</v>
      </c>
      <c r="E33" s="20">
        <f>'Материалы&amp;Труд'!$D$3</f>
        <v>0</v>
      </c>
      <c r="F33" s="20">
        <f>'Материалы&amp;Труд'!$D$3</f>
        <v>0</v>
      </c>
      <c r="G33" s="20">
        <f>'Материалы&amp;Труд'!$D$3</f>
        <v>0</v>
      </c>
      <c r="H33" s="20">
        <f>'Материалы&amp;Труд'!$D$3</f>
        <v>0</v>
      </c>
      <c r="I33" s="20">
        <f>'Материалы&amp;Труд'!$D$3</f>
        <v>0</v>
      </c>
      <c r="J33" s="20">
        <f>'Материалы&amp;Труд'!$D$3</f>
        <v>0</v>
      </c>
      <c r="K33" s="20">
        <f>'Материалы&amp;Труд'!$D$3</f>
        <v>0</v>
      </c>
      <c r="L33" s="20">
        <f>'Материалы&amp;Труд'!$D$3</f>
        <v>0</v>
      </c>
      <c r="M33" s="20">
        <f>'Материалы&amp;Труд'!$D$3</f>
        <v>0</v>
      </c>
      <c r="N33" s="20">
        <f>'Материалы&amp;Труд'!$D$3</f>
        <v>0</v>
      </c>
      <c r="O33" s="20">
        <f>'Материалы&amp;Труд'!$D$3</f>
        <v>0</v>
      </c>
      <c r="P33" s="12"/>
      <c r="Q33" s="12"/>
      <c r="R33" s="12"/>
      <c r="S33" s="12"/>
      <c r="T33" s="12"/>
      <c r="V33" s="12"/>
      <c r="W33" s="12"/>
      <c r="X33" s="12"/>
      <c r="Y33" s="12"/>
      <c r="Z33" s="12"/>
    </row>
    <row r="34" spans="1:26" ht="11.25">
      <c r="A34" s="36" t="s">
        <v>288</v>
      </c>
      <c r="B34" s="11">
        <f aca="true" t="shared" si="6" ref="B34:O34">B32*B33</f>
        <v>0</v>
      </c>
      <c r="C34" s="11">
        <f t="shared" si="6"/>
        <v>0</v>
      </c>
      <c r="D34" s="11">
        <f t="shared" si="6"/>
        <v>0</v>
      </c>
      <c r="E34" s="11">
        <f t="shared" si="6"/>
        <v>0</v>
      </c>
      <c r="F34" s="11">
        <f t="shared" si="6"/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f t="shared" si="6"/>
        <v>0</v>
      </c>
      <c r="K34" s="11">
        <f t="shared" si="6"/>
        <v>0</v>
      </c>
      <c r="L34" s="11">
        <f t="shared" si="6"/>
        <v>0</v>
      </c>
      <c r="M34" s="11">
        <f t="shared" si="6"/>
        <v>0</v>
      </c>
      <c r="N34" s="11">
        <f t="shared" si="6"/>
        <v>0</v>
      </c>
      <c r="O34" s="11">
        <f t="shared" si="6"/>
        <v>0</v>
      </c>
      <c r="P34" s="12"/>
      <c r="Q34" s="12"/>
      <c r="R34" s="12"/>
      <c r="S34" s="12"/>
      <c r="T34" s="12"/>
      <c r="V34" s="12"/>
      <c r="W34" s="12"/>
      <c r="X34" s="12"/>
      <c r="Y34" s="12"/>
      <c r="Z34" s="12"/>
    </row>
    <row r="35" spans="1:26" ht="11.25">
      <c r="A35" s="2" t="s">
        <v>289</v>
      </c>
      <c r="B35" s="11">
        <f>C34*'Материалы&amp;Труд'!$B$7</f>
        <v>0</v>
      </c>
      <c r="C35" s="11">
        <f>D34*'Материалы&amp;Труд'!$B$7</f>
        <v>0</v>
      </c>
      <c r="D35" s="11">
        <f>E34*'Материалы&amp;Труд'!$B$7</f>
        <v>0</v>
      </c>
      <c r="E35" s="11">
        <f>F34*'Материалы&amp;Труд'!$B$7</f>
        <v>0</v>
      </c>
      <c r="F35" s="11">
        <f>G34*'Материалы&amp;Труд'!$B$7</f>
        <v>0</v>
      </c>
      <c r="G35" s="11">
        <f>H34*'Материалы&amp;Труд'!$B$7</f>
        <v>0</v>
      </c>
      <c r="H35" s="11">
        <f>I34*'Материалы&amp;Труд'!$B$7</f>
        <v>0</v>
      </c>
      <c r="I35" s="11">
        <f>J34*'Материалы&amp;Труд'!$B$7</f>
        <v>0</v>
      </c>
      <c r="J35" s="11">
        <f>K34*'Материалы&amp;Труд'!$B$7</f>
        <v>0</v>
      </c>
      <c r="K35" s="11">
        <f>L34*'Материалы&amp;Труд'!$B$7</f>
        <v>0</v>
      </c>
      <c r="L35" s="11">
        <f>M34*'Материалы&amp;Труд'!$B$7</f>
        <v>0</v>
      </c>
      <c r="M35" s="11">
        <f>O34*'Материалы&amp;Труд'!$B$7</f>
        <v>0</v>
      </c>
      <c r="N35" s="11">
        <f>M35</f>
        <v>0</v>
      </c>
      <c r="O35" s="11">
        <f>'Материалы&amp;Труд'!D13</f>
        <v>0</v>
      </c>
      <c r="P35" s="12"/>
      <c r="Q35" s="12"/>
      <c r="R35" s="12"/>
      <c r="S35" s="12"/>
      <c r="T35" s="12"/>
      <c r="V35" s="12"/>
      <c r="W35" s="12"/>
      <c r="X35" s="12"/>
      <c r="Y35" s="12"/>
      <c r="Z35" s="12"/>
    </row>
    <row r="36" spans="1:26" ht="11.25">
      <c r="A36" s="2" t="s">
        <v>290</v>
      </c>
      <c r="B36" s="14">
        <f aca="true" t="shared" si="7" ref="B36:N36">B34+B35</f>
        <v>0</v>
      </c>
      <c r="C36" s="14">
        <f t="shared" si="7"/>
        <v>0</v>
      </c>
      <c r="D36" s="14">
        <f t="shared" si="7"/>
        <v>0</v>
      </c>
      <c r="E36" s="14">
        <f t="shared" si="7"/>
        <v>0</v>
      </c>
      <c r="F36" s="14">
        <f t="shared" si="7"/>
        <v>0</v>
      </c>
      <c r="G36" s="14">
        <f t="shared" si="7"/>
        <v>0</v>
      </c>
      <c r="H36" s="14">
        <f t="shared" si="7"/>
        <v>0</v>
      </c>
      <c r="I36" s="14">
        <f t="shared" si="7"/>
        <v>0</v>
      </c>
      <c r="J36" s="14">
        <f t="shared" si="7"/>
        <v>0</v>
      </c>
      <c r="K36" s="14">
        <f t="shared" si="7"/>
        <v>0</v>
      </c>
      <c r="L36" s="14">
        <f t="shared" si="7"/>
        <v>0</v>
      </c>
      <c r="M36" s="14">
        <f>M34+M35</f>
        <v>0</v>
      </c>
      <c r="N36" s="14">
        <f t="shared" si="7"/>
        <v>0</v>
      </c>
      <c r="O36" s="14">
        <f>O34+O35</f>
        <v>0</v>
      </c>
      <c r="P36" s="12"/>
      <c r="Q36" s="12"/>
      <c r="R36" s="12"/>
      <c r="S36" s="12"/>
      <c r="T36" s="12"/>
      <c r="V36" s="12"/>
      <c r="W36" s="12"/>
      <c r="X36" s="12"/>
      <c r="Y36" s="12"/>
      <c r="Z36" s="12"/>
    </row>
    <row r="37" spans="1:26" ht="11.25">
      <c r="A37" s="2" t="s">
        <v>291</v>
      </c>
      <c r="B37" s="11">
        <f>'Исх. Бал.'!B10</f>
        <v>0</v>
      </c>
      <c r="C37" s="11">
        <f aca="true" t="shared" si="8" ref="C37:M37">B35</f>
        <v>0</v>
      </c>
      <c r="D37" s="11">
        <f t="shared" si="8"/>
        <v>0</v>
      </c>
      <c r="E37" s="11">
        <f t="shared" si="8"/>
        <v>0</v>
      </c>
      <c r="F37" s="11">
        <f t="shared" si="8"/>
        <v>0</v>
      </c>
      <c r="G37" s="11">
        <f t="shared" si="8"/>
        <v>0</v>
      </c>
      <c r="H37" s="11">
        <f t="shared" si="8"/>
        <v>0</v>
      </c>
      <c r="I37" s="11">
        <f t="shared" si="8"/>
        <v>0</v>
      </c>
      <c r="J37" s="11">
        <f t="shared" si="8"/>
        <v>0</v>
      </c>
      <c r="K37" s="11">
        <f t="shared" si="8"/>
        <v>0</v>
      </c>
      <c r="L37" s="11">
        <f t="shared" si="8"/>
        <v>0</v>
      </c>
      <c r="M37" s="11">
        <f t="shared" si="8"/>
        <v>0</v>
      </c>
      <c r="N37" s="14">
        <f>B37</f>
        <v>0</v>
      </c>
      <c r="O37" s="14">
        <f>N35</f>
        <v>0</v>
      </c>
      <c r="P37" s="12"/>
      <c r="Q37" s="12"/>
      <c r="R37" s="12"/>
      <c r="S37" s="12"/>
      <c r="T37" s="12"/>
      <c r="V37" s="12"/>
      <c r="W37" s="12"/>
      <c r="X37" s="12"/>
      <c r="Y37" s="12"/>
      <c r="Z37" s="12"/>
    </row>
    <row r="38" spans="1:26" ht="11.25">
      <c r="A38" s="36" t="s">
        <v>292</v>
      </c>
      <c r="B38" s="14">
        <f aca="true" t="shared" si="9" ref="B38:O38">B$36-B$37</f>
        <v>0</v>
      </c>
      <c r="C38" s="14">
        <f t="shared" si="9"/>
        <v>0</v>
      </c>
      <c r="D38" s="14">
        <f t="shared" si="9"/>
        <v>0</v>
      </c>
      <c r="E38" s="14">
        <f t="shared" si="9"/>
        <v>0</v>
      </c>
      <c r="F38" s="14">
        <f t="shared" si="9"/>
        <v>0</v>
      </c>
      <c r="G38" s="14">
        <f t="shared" si="9"/>
        <v>0</v>
      </c>
      <c r="H38" s="14">
        <f t="shared" si="9"/>
        <v>0</v>
      </c>
      <c r="I38" s="14">
        <f t="shared" si="9"/>
        <v>0</v>
      </c>
      <c r="J38" s="14">
        <f t="shared" si="9"/>
        <v>0</v>
      </c>
      <c r="K38" s="14">
        <f t="shared" si="9"/>
        <v>0</v>
      </c>
      <c r="L38" s="14">
        <f t="shared" si="9"/>
        <v>0</v>
      </c>
      <c r="M38" s="14">
        <f t="shared" si="9"/>
        <v>0</v>
      </c>
      <c r="N38" s="14">
        <f t="shared" si="9"/>
        <v>0</v>
      </c>
      <c r="O38" s="14">
        <f t="shared" si="9"/>
        <v>0</v>
      </c>
      <c r="P38" s="12"/>
      <c r="Q38" s="12"/>
      <c r="R38" s="12"/>
      <c r="S38" s="12"/>
      <c r="T38" s="12"/>
      <c r="V38" s="12"/>
      <c r="W38" s="12"/>
      <c r="X38" s="12"/>
      <c r="Y38" s="12"/>
      <c r="Z38" s="12"/>
    </row>
    <row r="39" spans="16:26" ht="11.25">
      <c r="P39" s="12"/>
      <c r="Q39" s="12"/>
      <c r="R39" s="12"/>
      <c r="S39" s="12"/>
      <c r="T39" s="12"/>
      <c r="V39" s="12"/>
      <c r="W39" s="12"/>
      <c r="X39" s="12"/>
      <c r="Y39" s="12"/>
      <c r="Z39" s="12"/>
    </row>
    <row r="40" spans="1:26" ht="11.25" hidden="1" outlineLevel="1">
      <c r="A40" s="75" t="s">
        <v>293</v>
      </c>
      <c r="P40" s="12"/>
      <c r="Q40" s="12"/>
      <c r="R40" s="12"/>
      <c r="S40" s="12"/>
      <c r="T40" s="12"/>
      <c r="V40" s="12"/>
      <c r="W40" s="12"/>
      <c r="X40" s="12"/>
      <c r="Y40" s="12"/>
      <c r="Z40" s="12"/>
    </row>
    <row r="41" spans="1:26" ht="11.25" hidden="1" outlineLevel="1">
      <c r="A41" s="36" t="s">
        <v>294</v>
      </c>
      <c r="B41" s="11">
        <f>B$38*'Материалы&amp;Труд'!$C$22*(1+'Управ.&amp;Фин.'!$B$38)</f>
        <v>0</v>
      </c>
      <c r="C41" s="11">
        <f>B$38*'Материалы&amp;Труд'!$D$22*(1+'Управ.&amp;Фин.'!$B$38)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>
        <f aca="true" t="shared" si="10" ref="N41:N53">SUM(B41:M41)</f>
        <v>0</v>
      </c>
      <c r="P41" s="12"/>
      <c r="Q41" s="12"/>
      <c r="R41" s="12"/>
      <c r="S41" s="12"/>
      <c r="T41" s="12"/>
      <c r="V41" s="12"/>
      <c r="W41" s="12"/>
      <c r="X41" s="12"/>
      <c r="Y41" s="12"/>
      <c r="Z41" s="12"/>
    </row>
    <row r="42" spans="1:26" ht="11.25" hidden="1" outlineLevel="1">
      <c r="A42" s="36" t="s">
        <v>295</v>
      </c>
      <c r="B42" s="11">
        <f>C$38*'Материалы&amp;Труд'!$B$22*(1+'Управ.&amp;Фин.'!$B$38)</f>
        <v>0</v>
      </c>
      <c r="C42" s="11">
        <f>C$38*'Материалы&amp;Труд'!$C$22*(1+'Управ.&amp;Фин.'!$B$38)</f>
        <v>0</v>
      </c>
      <c r="D42" s="11">
        <f>C$38*'Материалы&amp;Труд'!$D$22*(1+'Управ.&amp;Фин.'!$B$38)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>
        <f t="shared" si="10"/>
        <v>0</v>
      </c>
      <c r="P42" s="12"/>
      <c r="Q42" s="12"/>
      <c r="R42" s="12"/>
      <c r="S42" s="12"/>
      <c r="T42" s="12"/>
      <c r="V42" s="12"/>
      <c r="W42" s="12"/>
      <c r="X42" s="12"/>
      <c r="Y42" s="12"/>
      <c r="Z42" s="12"/>
    </row>
    <row r="43" spans="1:26" ht="11.25" hidden="1" outlineLevel="1">
      <c r="A43" s="36" t="s">
        <v>296</v>
      </c>
      <c r="B43" s="11"/>
      <c r="C43" s="11">
        <f>D$38*'Материалы&amp;Труд'!$B$22*(1+'Управ.&amp;Фин.'!$B$38)</f>
        <v>0</v>
      </c>
      <c r="D43" s="11">
        <f>D$38*'Материалы&amp;Труд'!$C$22*(1+'Управ.&amp;Фин.'!$B$38)</f>
        <v>0</v>
      </c>
      <c r="E43" s="11">
        <f>D$38*'Материалы&amp;Труд'!$D$22*(1+'Управ.&amp;Фин.'!$B$38)</f>
        <v>0</v>
      </c>
      <c r="F43" s="11"/>
      <c r="G43" s="11"/>
      <c r="H43" s="11"/>
      <c r="I43" s="11"/>
      <c r="J43" s="11"/>
      <c r="K43" s="11"/>
      <c r="L43" s="11"/>
      <c r="M43" s="11"/>
      <c r="N43" s="11">
        <f t="shared" si="10"/>
        <v>0</v>
      </c>
      <c r="P43" s="12"/>
      <c r="Q43" s="12"/>
      <c r="R43" s="12"/>
      <c r="S43" s="12"/>
      <c r="T43" s="12"/>
      <c r="V43" s="12"/>
      <c r="W43" s="12"/>
      <c r="X43" s="12"/>
      <c r="Y43" s="12"/>
      <c r="Z43" s="12"/>
    </row>
    <row r="44" spans="1:26" ht="11.25" hidden="1" outlineLevel="1">
      <c r="A44" s="36" t="s">
        <v>297</v>
      </c>
      <c r="B44" s="11"/>
      <c r="C44" s="11"/>
      <c r="D44" s="11">
        <f>E$38*'Материалы&amp;Труд'!$B$22*(1+'Управ.&amp;Фин.'!$B$38)</f>
        <v>0</v>
      </c>
      <c r="E44" s="11">
        <f>E$38*'Материалы&amp;Труд'!$C$22*(1+'Управ.&amp;Фин.'!$B$38)</f>
        <v>0</v>
      </c>
      <c r="F44" s="11">
        <f>E$38*'Материалы&amp;Труд'!$D$22*(1+'Управ.&amp;Фин.'!$B$38)</f>
        <v>0</v>
      </c>
      <c r="G44" s="11"/>
      <c r="H44" s="11"/>
      <c r="I44" s="11"/>
      <c r="J44" s="11"/>
      <c r="K44" s="11"/>
      <c r="L44" s="11"/>
      <c r="M44" s="11"/>
      <c r="N44" s="11">
        <f t="shared" si="10"/>
        <v>0</v>
      </c>
      <c r="P44" s="12"/>
      <c r="Q44" s="12"/>
      <c r="R44" s="12"/>
      <c r="S44" s="12"/>
      <c r="T44" s="12"/>
      <c r="V44" s="12"/>
      <c r="W44" s="12"/>
      <c r="X44" s="12"/>
      <c r="Y44" s="12"/>
      <c r="Z44" s="12"/>
    </row>
    <row r="45" spans="1:26" ht="11.25" hidden="1" outlineLevel="1">
      <c r="A45" s="36" t="s">
        <v>298</v>
      </c>
      <c r="B45" s="11"/>
      <c r="C45" s="11"/>
      <c r="D45" s="11"/>
      <c r="E45" s="11">
        <f>F$38*'Материалы&amp;Труд'!$B$22*(1+'Управ.&amp;Фин.'!$B$38)</f>
        <v>0</v>
      </c>
      <c r="F45" s="11">
        <f>F$38*'Материалы&amp;Труд'!$C$22*(1+'Управ.&amp;Фин.'!$B$38)</f>
        <v>0</v>
      </c>
      <c r="G45" s="11">
        <f>F$38*'Материалы&amp;Труд'!$D$22*(1+'Управ.&amp;Фин.'!$B$38)</f>
        <v>0</v>
      </c>
      <c r="H45" s="11"/>
      <c r="I45" s="11"/>
      <c r="J45" s="11"/>
      <c r="K45" s="11"/>
      <c r="L45" s="11"/>
      <c r="M45" s="11"/>
      <c r="N45" s="11">
        <f t="shared" si="10"/>
        <v>0</v>
      </c>
      <c r="P45" s="12"/>
      <c r="Q45" s="12"/>
      <c r="R45" s="12"/>
      <c r="S45" s="12"/>
      <c r="T45" s="12"/>
      <c r="V45" s="12"/>
      <c r="W45" s="12"/>
      <c r="X45" s="12"/>
      <c r="Y45" s="12"/>
      <c r="Z45" s="12"/>
    </row>
    <row r="46" spans="1:26" ht="11.25" hidden="1" outlineLevel="1">
      <c r="A46" s="36" t="s">
        <v>299</v>
      </c>
      <c r="B46" s="11"/>
      <c r="C46" s="11"/>
      <c r="D46" s="11"/>
      <c r="E46" s="11"/>
      <c r="F46" s="11">
        <f>G$38*'Материалы&amp;Труд'!$B$22*(1+'Управ.&amp;Фин.'!$B$38)</f>
        <v>0</v>
      </c>
      <c r="G46" s="11">
        <f>G$38*'Материалы&amp;Труд'!$C$22*(1+'Управ.&amp;Фин.'!$B$38)</f>
        <v>0</v>
      </c>
      <c r="H46" s="11">
        <f>G$38*'Материалы&amp;Труд'!$D$22*(1+'Управ.&amp;Фин.'!$B$38)</f>
        <v>0</v>
      </c>
      <c r="I46" s="11"/>
      <c r="J46" s="11"/>
      <c r="K46" s="11"/>
      <c r="L46" s="11"/>
      <c r="M46" s="11"/>
      <c r="N46" s="11">
        <f t="shared" si="10"/>
        <v>0</v>
      </c>
      <c r="P46" s="12"/>
      <c r="Q46" s="12"/>
      <c r="R46" s="12"/>
      <c r="S46" s="12"/>
      <c r="T46" s="12"/>
      <c r="V46" s="12"/>
      <c r="W46" s="12"/>
      <c r="X46" s="12"/>
      <c r="Y46" s="12"/>
      <c r="Z46" s="12"/>
    </row>
    <row r="47" spans="1:26" ht="11.25" hidden="1" outlineLevel="1">
      <c r="A47" s="36" t="s">
        <v>300</v>
      </c>
      <c r="B47" s="11"/>
      <c r="C47" s="11"/>
      <c r="D47" s="11"/>
      <c r="E47" s="11"/>
      <c r="F47" s="11"/>
      <c r="G47" s="11">
        <f>H$38*'Материалы&amp;Труд'!$B$22*(1+'Управ.&amp;Фин.'!$B$38)</f>
        <v>0</v>
      </c>
      <c r="H47" s="11">
        <f>H$38*'Материалы&amp;Труд'!$C$22*(1+'Управ.&amp;Фин.'!$B$38)</f>
        <v>0</v>
      </c>
      <c r="I47" s="11">
        <f>H$38*'Материалы&amp;Труд'!$D$22*(1+'Управ.&amp;Фин.'!$B$38)</f>
        <v>0</v>
      </c>
      <c r="J47" s="11"/>
      <c r="K47" s="11"/>
      <c r="L47" s="11"/>
      <c r="M47" s="11"/>
      <c r="N47" s="11">
        <f t="shared" si="10"/>
        <v>0</v>
      </c>
      <c r="P47" s="12"/>
      <c r="Q47" s="12"/>
      <c r="R47" s="12"/>
      <c r="S47" s="12"/>
      <c r="T47" s="12"/>
      <c r="V47" s="12"/>
      <c r="W47" s="12"/>
      <c r="X47" s="12"/>
      <c r="Y47" s="12"/>
      <c r="Z47" s="12"/>
    </row>
    <row r="48" spans="1:26" ht="11.25" hidden="1" outlineLevel="1">
      <c r="A48" s="36" t="s">
        <v>301</v>
      </c>
      <c r="B48" s="11"/>
      <c r="C48" s="11"/>
      <c r="D48" s="11"/>
      <c r="E48" s="11"/>
      <c r="F48" s="11"/>
      <c r="G48" s="11"/>
      <c r="H48" s="11">
        <f>I$38*'Материалы&amp;Труд'!$B$22*(1+'Управ.&amp;Фин.'!$B$38)</f>
        <v>0</v>
      </c>
      <c r="I48" s="11">
        <f>I$38*'Материалы&amp;Труд'!$C$22*(1+'Управ.&amp;Фин.'!$B$38)</f>
        <v>0</v>
      </c>
      <c r="J48" s="11">
        <f>I$38*'Материалы&amp;Труд'!$D$22*(1+'Управ.&amp;Фин.'!$B$38)</f>
        <v>0</v>
      </c>
      <c r="K48" s="11"/>
      <c r="L48" s="11"/>
      <c r="M48" s="11"/>
      <c r="N48" s="11">
        <f t="shared" si="10"/>
        <v>0</v>
      </c>
      <c r="P48" s="12"/>
      <c r="Q48" s="12"/>
      <c r="R48" s="12"/>
      <c r="S48" s="12"/>
      <c r="T48" s="12"/>
      <c r="V48" s="12"/>
      <c r="W48" s="12"/>
      <c r="X48" s="12"/>
      <c r="Y48" s="12"/>
      <c r="Z48" s="12"/>
    </row>
    <row r="49" spans="1:26" ht="11.25" hidden="1" outlineLevel="1">
      <c r="A49" s="36" t="s">
        <v>302</v>
      </c>
      <c r="B49" s="11"/>
      <c r="C49" s="11"/>
      <c r="D49" s="11"/>
      <c r="E49" s="11"/>
      <c r="F49" s="11"/>
      <c r="G49" s="11"/>
      <c r="H49" s="11"/>
      <c r="I49" s="11">
        <f>J$38*'Материалы&amp;Труд'!$B$22*(1+'Управ.&amp;Фин.'!$B$38)</f>
        <v>0</v>
      </c>
      <c r="J49" s="11">
        <f>J$38*'Материалы&amp;Труд'!$C$22*(1+'Управ.&amp;Фин.'!$B$38)</f>
        <v>0</v>
      </c>
      <c r="K49" s="11">
        <f>J$38*'Материалы&amp;Труд'!$D$22*(1+'Управ.&amp;Фин.'!$B$38)</f>
        <v>0</v>
      </c>
      <c r="L49" s="11"/>
      <c r="M49" s="11"/>
      <c r="N49" s="11">
        <f t="shared" si="10"/>
        <v>0</v>
      </c>
      <c r="P49" s="12"/>
      <c r="Q49" s="12"/>
      <c r="R49" s="12"/>
      <c r="S49" s="12"/>
      <c r="T49" s="12"/>
      <c r="V49" s="12"/>
      <c r="W49" s="12"/>
      <c r="X49" s="12"/>
      <c r="Y49" s="12"/>
      <c r="Z49" s="12"/>
    </row>
    <row r="50" spans="1:26" ht="11.25" hidden="1" outlineLevel="1">
      <c r="A50" s="36" t="s">
        <v>303</v>
      </c>
      <c r="B50" s="11"/>
      <c r="C50" s="11"/>
      <c r="D50" s="11"/>
      <c r="E50" s="11"/>
      <c r="F50" s="11"/>
      <c r="G50" s="11"/>
      <c r="H50" s="11"/>
      <c r="I50" s="11"/>
      <c r="J50" s="11">
        <f>K$38*'Материалы&amp;Труд'!$B$22*(1+'Управ.&amp;Фин.'!$B$38)</f>
        <v>0</v>
      </c>
      <c r="K50" s="11">
        <f>K$38*'Материалы&amp;Труд'!$C$22*(1+'Управ.&amp;Фин.'!$B$38)</f>
        <v>0</v>
      </c>
      <c r="L50" s="11">
        <f>K$38*'Материалы&amp;Труд'!$D$22*(1+'Управ.&amp;Фин.'!$B$38)</f>
        <v>0</v>
      </c>
      <c r="M50" s="11"/>
      <c r="N50" s="11">
        <f t="shared" si="10"/>
        <v>0</v>
      </c>
      <c r="P50" s="12"/>
      <c r="Q50" s="12"/>
      <c r="R50" s="12"/>
      <c r="S50" s="12"/>
      <c r="T50" s="12"/>
      <c r="V50" s="12"/>
      <c r="W50" s="12"/>
      <c r="X50" s="12"/>
      <c r="Y50" s="12"/>
      <c r="Z50" s="12"/>
    </row>
    <row r="51" spans="1:26" ht="11.25" hidden="1" outlineLevel="1">
      <c r="A51" s="36" t="s">
        <v>304</v>
      </c>
      <c r="B51" s="11"/>
      <c r="C51" s="11"/>
      <c r="D51" s="11"/>
      <c r="E51" s="11"/>
      <c r="F51" s="11"/>
      <c r="G51" s="11"/>
      <c r="H51" s="11"/>
      <c r="I51" s="11"/>
      <c r="J51" s="11"/>
      <c r="K51" s="11">
        <f>L$38*'Материалы&amp;Труд'!$B$22*(1+'Управ.&amp;Фин.'!$B$38)</f>
        <v>0</v>
      </c>
      <c r="L51" s="11">
        <f>L$38*'Материалы&amp;Труд'!$C$22*(1+'Управ.&amp;Фин.'!$B$38)</f>
        <v>0</v>
      </c>
      <c r="M51" s="11">
        <f>L$38*'Материалы&amp;Труд'!$D$22*(1+'Управ.&amp;Фин.'!$B$38)</f>
        <v>0</v>
      </c>
      <c r="N51" s="11">
        <f t="shared" si="10"/>
        <v>0</v>
      </c>
      <c r="P51" s="12"/>
      <c r="Q51" s="12"/>
      <c r="R51" s="12"/>
      <c r="S51" s="12"/>
      <c r="T51" s="12"/>
      <c r="V51" s="12"/>
      <c r="W51" s="12"/>
      <c r="X51" s="12"/>
      <c r="Y51" s="12"/>
      <c r="Z51" s="12"/>
    </row>
    <row r="52" spans="1:26" ht="11.25" hidden="1" outlineLevel="1">
      <c r="A52" s="36" t="s">
        <v>305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>
        <f>M$38*'Материалы&amp;Труд'!$B$22*(1+'Управ.&amp;Фин.'!$B$38)</f>
        <v>0</v>
      </c>
      <c r="M52" s="11">
        <f>$M$38*'Материалы&amp;Труд'!C$22*(1+'Управ.&amp;Фин.'!$B$38)</f>
        <v>0</v>
      </c>
      <c r="N52" s="11">
        <f t="shared" si="10"/>
        <v>0</v>
      </c>
      <c r="P52" s="12"/>
      <c r="Q52" s="12"/>
      <c r="R52" s="12"/>
      <c r="S52" s="12"/>
      <c r="T52" s="12"/>
      <c r="V52" s="12"/>
      <c r="W52" s="12"/>
      <c r="X52" s="12"/>
      <c r="Y52" s="12"/>
      <c r="Z52" s="12"/>
    </row>
    <row r="53" spans="1:26" ht="11.25" hidden="1" outlineLevel="1">
      <c r="A53" s="36" t="s">
        <v>306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>
        <f>O38*'Материалы&amp;Труд'!$B$22*(1+'Управ.&amp;Фин.'!B38)</f>
        <v>0</v>
      </c>
      <c r="N53" s="11">
        <f t="shared" si="10"/>
        <v>0</v>
      </c>
      <c r="P53" s="12"/>
      <c r="Q53" s="12"/>
      <c r="R53" s="12"/>
      <c r="S53" s="12"/>
      <c r="T53" s="12"/>
      <c r="V53" s="12"/>
      <c r="W53" s="12"/>
      <c r="X53" s="12"/>
      <c r="Y53" s="12"/>
      <c r="Z53" s="12"/>
    </row>
    <row r="54" spans="1:26" ht="11.25" hidden="1" outlineLevel="1">
      <c r="A54" s="18" t="s">
        <v>307</v>
      </c>
      <c r="B54" s="11">
        <f>SUM(B41:B53)</f>
        <v>0</v>
      </c>
      <c r="C54" s="11">
        <f aca="true" t="shared" si="11" ref="C54:N54">SUM(C41:C53)</f>
        <v>0</v>
      </c>
      <c r="D54" s="11">
        <f t="shared" si="11"/>
        <v>0</v>
      </c>
      <c r="E54" s="11">
        <f t="shared" si="11"/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  <c r="I54" s="11">
        <f t="shared" si="11"/>
        <v>0</v>
      </c>
      <c r="J54" s="11">
        <f t="shared" si="11"/>
        <v>0</v>
      </c>
      <c r="K54" s="11">
        <f t="shared" si="11"/>
        <v>0</v>
      </c>
      <c r="L54" s="11">
        <f t="shared" si="11"/>
        <v>0</v>
      </c>
      <c r="M54" s="11">
        <f t="shared" si="11"/>
        <v>0</v>
      </c>
      <c r="N54" s="11">
        <f t="shared" si="11"/>
        <v>0</v>
      </c>
      <c r="P54" s="12"/>
      <c r="Q54" s="12"/>
      <c r="R54" s="12"/>
      <c r="S54" s="12"/>
      <c r="T54" s="12"/>
      <c r="V54" s="12"/>
      <c r="W54" s="12"/>
      <c r="X54" s="12"/>
      <c r="Y54" s="12"/>
      <c r="Z54" s="12"/>
    </row>
    <row r="55" ht="11.25" hidden="1" outlineLevel="1"/>
    <row r="56" spans="5:15" ht="11.25" collapsed="1">
      <c r="E56" s="24" t="s">
        <v>285</v>
      </c>
      <c r="F56" s="24" t="s">
        <v>310</v>
      </c>
      <c r="G56" s="24"/>
      <c r="H56"/>
      <c r="I56"/>
      <c r="J56"/>
      <c r="K56"/>
      <c r="L56"/>
      <c r="O56" s="3" t="s">
        <v>58</v>
      </c>
    </row>
    <row r="57" ht="11.25">
      <c r="O57" s="39" t="s">
        <v>59</v>
      </c>
    </row>
    <row r="58" spans="2:15" ht="11.25">
      <c r="B58" s="3" t="s">
        <v>58</v>
      </c>
      <c r="C58" s="3" t="s">
        <v>61</v>
      </c>
      <c r="D58" s="3" t="s">
        <v>62</v>
      </c>
      <c r="E58" s="3" t="s">
        <v>63</v>
      </c>
      <c r="F58" s="3" t="s">
        <v>64</v>
      </c>
      <c r="G58" s="3" t="s">
        <v>65</v>
      </c>
      <c r="H58" s="3" t="s">
        <v>66</v>
      </c>
      <c r="I58" s="3" t="s">
        <v>67</v>
      </c>
      <c r="J58" s="3" t="s">
        <v>68</v>
      </c>
      <c r="K58" s="3" t="s">
        <v>69</v>
      </c>
      <c r="L58" s="3" t="s">
        <v>70</v>
      </c>
      <c r="M58" s="38" t="s">
        <v>71</v>
      </c>
      <c r="N58" s="3" t="s">
        <v>271</v>
      </c>
      <c r="O58" s="39" t="s">
        <v>72</v>
      </c>
    </row>
    <row r="59" spans="1:15" ht="11.25">
      <c r="A59" s="2" t="s">
        <v>283</v>
      </c>
      <c r="B59" s="11">
        <f>'Пл.Вып.Пр.'!B27</f>
        <v>0</v>
      </c>
      <c r="C59" s="11">
        <f>'Пл.Вып.Пр.'!C27</f>
        <v>0</v>
      </c>
      <c r="D59" s="11">
        <f>'Пл.Вып.Пр.'!D27</f>
        <v>0</v>
      </c>
      <c r="E59" s="11">
        <f>'Пл.Вып.Пр.'!E27</f>
        <v>0</v>
      </c>
      <c r="F59" s="11">
        <f>'Пл.Вып.Пр.'!F27</f>
        <v>0</v>
      </c>
      <c r="G59" s="11">
        <f>'Пл.Вып.Пр.'!G27</f>
        <v>0</v>
      </c>
      <c r="H59" s="11">
        <f>'Пл.Вып.Пр.'!H27</f>
        <v>0</v>
      </c>
      <c r="I59" s="11">
        <f>'Пл.Вып.Пр.'!I27</f>
        <v>0</v>
      </c>
      <c r="J59" s="11">
        <f>'Пл.Вып.Пр.'!J27</f>
        <v>0</v>
      </c>
      <c r="K59" s="11">
        <f>'Пл.Вып.Пр.'!K27</f>
        <v>0</v>
      </c>
      <c r="L59" s="11">
        <f>'Пл.Вып.Пр.'!L27</f>
        <v>0</v>
      </c>
      <c r="M59" s="11">
        <f>'Пл.Вып.Пр.'!M27</f>
        <v>0</v>
      </c>
      <c r="N59" s="11">
        <f>'Пл.Вып.Пр.'!N27</f>
        <v>0</v>
      </c>
      <c r="O59" s="11">
        <f>'Пл.Вып.Пр.'!O27</f>
        <v>0</v>
      </c>
    </row>
    <row r="60" spans="1:15" ht="11.25">
      <c r="A60" s="36" t="s">
        <v>287</v>
      </c>
      <c r="B60" s="20">
        <f>'Материалы&amp;Труд'!$F$3</f>
        <v>0</v>
      </c>
      <c r="C60" s="20">
        <f>'Материалы&amp;Труд'!$F$3</f>
        <v>0</v>
      </c>
      <c r="D60" s="20">
        <f>'Материалы&amp;Труд'!$F$3</f>
        <v>0</v>
      </c>
      <c r="E60" s="20">
        <f>'Материалы&amp;Труд'!$F$3</f>
        <v>0</v>
      </c>
      <c r="F60" s="20">
        <f>'Материалы&amp;Труд'!$F$3</f>
        <v>0</v>
      </c>
      <c r="G60" s="20">
        <f>'Материалы&amp;Труд'!$F$3</f>
        <v>0</v>
      </c>
      <c r="H60" s="20">
        <f>'Материалы&amp;Труд'!$F$3</f>
        <v>0</v>
      </c>
      <c r="I60" s="20">
        <f>'Материалы&amp;Труд'!$F$3</f>
        <v>0</v>
      </c>
      <c r="J60" s="20">
        <f>'Материалы&amp;Труд'!$F$3</f>
        <v>0</v>
      </c>
      <c r="K60" s="20">
        <f>'Материалы&amp;Труд'!$F$3</f>
        <v>0</v>
      </c>
      <c r="L60" s="20">
        <f>'Материалы&amp;Труд'!$F$3</f>
        <v>0</v>
      </c>
      <c r="M60" s="20">
        <f>'Материалы&amp;Труд'!$F$3</f>
        <v>0</v>
      </c>
      <c r="N60" s="20">
        <f>'Материалы&amp;Труд'!$F$3</f>
        <v>0</v>
      </c>
      <c r="O60" s="20">
        <f>'Материалы&amp;Труд'!$F$3</f>
        <v>0</v>
      </c>
    </row>
    <row r="61" spans="1:15" ht="11.25">
      <c r="A61" s="36" t="s">
        <v>288</v>
      </c>
      <c r="B61" s="11">
        <f aca="true" t="shared" si="12" ref="B61:O61">B59*B60</f>
        <v>0</v>
      </c>
      <c r="C61" s="11">
        <f t="shared" si="12"/>
        <v>0</v>
      </c>
      <c r="D61" s="11">
        <f t="shared" si="12"/>
        <v>0</v>
      </c>
      <c r="E61" s="11">
        <f t="shared" si="12"/>
        <v>0</v>
      </c>
      <c r="F61" s="11">
        <f t="shared" si="12"/>
        <v>0</v>
      </c>
      <c r="G61" s="11">
        <f t="shared" si="12"/>
        <v>0</v>
      </c>
      <c r="H61" s="11">
        <f t="shared" si="12"/>
        <v>0</v>
      </c>
      <c r="I61" s="11">
        <f t="shared" si="12"/>
        <v>0</v>
      </c>
      <c r="J61" s="11">
        <f t="shared" si="12"/>
        <v>0</v>
      </c>
      <c r="K61" s="11">
        <f t="shared" si="12"/>
        <v>0</v>
      </c>
      <c r="L61" s="11">
        <f t="shared" si="12"/>
        <v>0</v>
      </c>
      <c r="M61" s="11">
        <f t="shared" si="12"/>
        <v>0</v>
      </c>
      <c r="N61" s="11">
        <f t="shared" si="12"/>
        <v>0</v>
      </c>
      <c r="O61" s="11">
        <f t="shared" si="12"/>
        <v>0</v>
      </c>
    </row>
    <row r="62" spans="1:15" ht="11.25">
      <c r="A62" s="2" t="s">
        <v>289</v>
      </c>
      <c r="B62" s="11">
        <f>C61*'Материалы&amp;Труд'!$B$8</f>
        <v>0</v>
      </c>
      <c r="C62" s="11">
        <f>D61*'Материалы&amp;Труд'!$B$8</f>
        <v>0</v>
      </c>
      <c r="D62" s="11">
        <f>E61*'Материалы&amp;Труд'!$B$8</f>
        <v>0</v>
      </c>
      <c r="E62" s="11">
        <f>F61*'Материалы&amp;Труд'!$B$8</f>
        <v>0</v>
      </c>
      <c r="F62" s="11">
        <f>G61*'Материалы&amp;Труд'!$B$8</f>
        <v>0</v>
      </c>
      <c r="G62" s="11">
        <f>H61*'Материалы&amp;Труд'!$B$8</f>
        <v>0</v>
      </c>
      <c r="H62" s="11">
        <f>I61*'Материалы&amp;Труд'!$B$8</f>
        <v>0</v>
      </c>
      <c r="I62" s="11">
        <f>J61*'Материалы&amp;Труд'!$B$8</f>
        <v>0</v>
      </c>
      <c r="J62" s="11">
        <f>K61*'Материалы&amp;Труд'!$B$8</f>
        <v>0</v>
      </c>
      <c r="K62" s="11">
        <f>L61*'Материалы&amp;Труд'!$B$8</f>
        <v>0</v>
      </c>
      <c r="L62" s="11">
        <f>M61*'Материалы&amp;Труд'!$B$8</f>
        <v>0</v>
      </c>
      <c r="M62" s="42">
        <f>O61*'Материалы&amp;Труд'!$B$8</f>
        <v>0</v>
      </c>
      <c r="N62" s="11">
        <f>M62</f>
        <v>0</v>
      </c>
      <c r="O62" s="11">
        <f>'Материалы&amp;Труд'!F13</f>
        <v>0</v>
      </c>
    </row>
    <row r="63" spans="1:15" ht="11.25">
      <c r="A63" s="2" t="s">
        <v>290</v>
      </c>
      <c r="B63" s="14">
        <f aca="true" t="shared" si="13" ref="B63:N63">B61+B62</f>
        <v>0</v>
      </c>
      <c r="C63" s="14">
        <f t="shared" si="13"/>
        <v>0</v>
      </c>
      <c r="D63" s="14">
        <f t="shared" si="13"/>
        <v>0</v>
      </c>
      <c r="E63" s="14">
        <f t="shared" si="13"/>
        <v>0</v>
      </c>
      <c r="F63" s="14">
        <f t="shared" si="13"/>
        <v>0</v>
      </c>
      <c r="G63" s="14">
        <f t="shared" si="13"/>
        <v>0</v>
      </c>
      <c r="H63" s="14">
        <f t="shared" si="13"/>
        <v>0</v>
      </c>
      <c r="I63" s="14">
        <f t="shared" si="13"/>
        <v>0</v>
      </c>
      <c r="J63" s="14">
        <f t="shared" si="13"/>
        <v>0</v>
      </c>
      <c r="K63" s="14">
        <f t="shared" si="13"/>
        <v>0</v>
      </c>
      <c r="L63" s="14">
        <f t="shared" si="13"/>
        <v>0</v>
      </c>
      <c r="M63" s="14">
        <f>M61+M62</f>
        <v>0</v>
      </c>
      <c r="N63" s="14">
        <f t="shared" si="13"/>
        <v>0</v>
      </c>
      <c r="O63" s="14">
        <f>O61+O62</f>
        <v>0</v>
      </c>
    </row>
    <row r="64" spans="1:15" ht="11.25">
      <c r="A64" s="2" t="s">
        <v>291</v>
      </c>
      <c r="B64" s="11">
        <f>'Исх. Бал.'!B11</f>
        <v>0</v>
      </c>
      <c r="C64" s="11">
        <f aca="true" t="shared" si="14" ref="C64:M64">B62</f>
        <v>0</v>
      </c>
      <c r="D64" s="11">
        <f t="shared" si="14"/>
        <v>0</v>
      </c>
      <c r="E64" s="11">
        <f t="shared" si="14"/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  <c r="I64" s="11">
        <f t="shared" si="14"/>
        <v>0</v>
      </c>
      <c r="J64" s="11">
        <f t="shared" si="14"/>
        <v>0</v>
      </c>
      <c r="K64" s="11">
        <f t="shared" si="14"/>
        <v>0</v>
      </c>
      <c r="L64" s="11">
        <f t="shared" si="14"/>
        <v>0</v>
      </c>
      <c r="M64" s="11">
        <f t="shared" si="14"/>
        <v>0</v>
      </c>
      <c r="N64" s="14">
        <f>B64</f>
        <v>0</v>
      </c>
      <c r="O64" s="14">
        <f>N62</f>
        <v>0</v>
      </c>
    </row>
    <row r="65" spans="1:15" ht="11.25">
      <c r="A65" s="36" t="s">
        <v>292</v>
      </c>
      <c r="B65" s="14">
        <f aca="true" t="shared" si="15" ref="B65:O65">B$63-B$64</f>
        <v>0</v>
      </c>
      <c r="C65" s="14">
        <f t="shared" si="15"/>
        <v>0</v>
      </c>
      <c r="D65" s="14">
        <f t="shared" si="15"/>
        <v>0</v>
      </c>
      <c r="E65" s="14">
        <f t="shared" si="15"/>
        <v>0</v>
      </c>
      <c r="F65" s="14">
        <f t="shared" si="15"/>
        <v>0</v>
      </c>
      <c r="G65" s="14">
        <f t="shared" si="15"/>
        <v>0</v>
      </c>
      <c r="H65" s="14">
        <f t="shared" si="15"/>
        <v>0</v>
      </c>
      <c r="I65" s="14">
        <f t="shared" si="15"/>
        <v>0</v>
      </c>
      <c r="J65" s="14">
        <f t="shared" si="15"/>
        <v>0</v>
      </c>
      <c r="K65" s="14">
        <f t="shared" si="15"/>
        <v>0</v>
      </c>
      <c r="L65" s="14">
        <f t="shared" si="15"/>
        <v>0</v>
      </c>
      <c r="M65" s="14">
        <f t="shared" si="15"/>
        <v>0</v>
      </c>
      <c r="N65" s="14">
        <f t="shared" si="15"/>
        <v>0</v>
      </c>
      <c r="O65" s="14">
        <f t="shared" si="15"/>
        <v>0</v>
      </c>
    </row>
    <row r="67" ht="11.25" hidden="1" outlineLevel="1">
      <c r="A67" s="75" t="s">
        <v>293</v>
      </c>
    </row>
    <row r="68" spans="1:14" ht="11.25" hidden="1" outlineLevel="1">
      <c r="A68" s="36" t="s">
        <v>294</v>
      </c>
      <c r="B68" s="11">
        <f>B$65*'Материалы&amp;Труд'!$C$23*(1+'Управ.&amp;Фин.'!$B$38)</f>
        <v>0</v>
      </c>
      <c r="C68" s="11">
        <f>B$65*'Материалы&amp;Труд'!$D$23*(1+'Управ.&amp;Фин.'!$B$38)</f>
        <v>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f aca="true" t="shared" si="16" ref="N68:N80">SUM(B68:M68)</f>
        <v>0</v>
      </c>
    </row>
    <row r="69" spans="1:14" ht="11.25" hidden="1" outlineLevel="1">
      <c r="A69" s="36" t="s">
        <v>295</v>
      </c>
      <c r="B69" s="11">
        <f>C$65*'Материалы&amp;Труд'!$B$23*(1+'Управ.&amp;Фин.'!$B$38)</f>
        <v>0</v>
      </c>
      <c r="C69" s="11">
        <f>C$65*'Материалы&amp;Труд'!$C$23*(1+'Управ.&amp;Фин.'!$B$38)</f>
        <v>0</v>
      </c>
      <c r="D69" s="11">
        <f>C$65*'Материалы&amp;Труд'!$D$23*(1+'Управ.&amp;Фин.'!$B$38)</f>
        <v>0</v>
      </c>
      <c r="E69" s="11"/>
      <c r="F69" s="11"/>
      <c r="G69" s="11"/>
      <c r="H69" s="11"/>
      <c r="I69" s="11"/>
      <c r="J69" s="11"/>
      <c r="K69" s="11"/>
      <c r="L69" s="11"/>
      <c r="M69" s="11"/>
      <c r="N69" s="11">
        <f t="shared" si="16"/>
        <v>0</v>
      </c>
    </row>
    <row r="70" spans="1:14" ht="11.25" hidden="1" outlineLevel="1">
      <c r="A70" s="36" t="s">
        <v>296</v>
      </c>
      <c r="B70" s="11"/>
      <c r="C70" s="11">
        <f>D$65*'Материалы&amp;Труд'!$B$23*(1+'Управ.&amp;Фин.'!$B$38)</f>
        <v>0</v>
      </c>
      <c r="D70" s="11">
        <f>D$65*'Материалы&amp;Труд'!$C$23*(1+'Управ.&amp;Фин.'!$B$38)</f>
        <v>0</v>
      </c>
      <c r="E70" s="11">
        <f>D$65*'Материалы&amp;Труд'!$D$23*(1+'Управ.&amp;Фин.'!$B$38)</f>
        <v>0</v>
      </c>
      <c r="F70" s="11"/>
      <c r="G70" s="11"/>
      <c r="H70" s="11"/>
      <c r="I70" s="11"/>
      <c r="J70" s="11"/>
      <c r="K70" s="11"/>
      <c r="L70" s="11"/>
      <c r="M70" s="11"/>
      <c r="N70" s="11">
        <f t="shared" si="16"/>
        <v>0</v>
      </c>
    </row>
    <row r="71" spans="1:14" ht="11.25" hidden="1" outlineLevel="1">
      <c r="A71" s="36" t="s">
        <v>297</v>
      </c>
      <c r="B71" s="11"/>
      <c r="C71" s="11"/>
      <c r="D71" s="11">
        <f>E$65*'Материалы&amp;Труд'!$B$23*(1+'Управ.&amp;Фин.'!$B$38)</f>
        <v>0</v>
      </c>
      <c r="E71" s="11">
        <f>E$65*'Материалы&amp;Труд'!$C$23*(1+'Управ.&amp;Фин.'!$B$38)</f>
        <v>0</v>
      </c>
      <c r="F71" s="11">
        <f>E$65*'Материалы&amp;Труд'!$D$23*(1+'Управ.&amp;Фин.'!$B$38)</f>
        <v>0</v>
      </c>
      <c r="G71" s="11"/>
      <c r="H71" s="11"/>
      <c r="I71" s="11"/>
      <c r="J71" s="11"/>
      <c r="K71" s="11"/>
      <c r="L71" s="11"/>
      <c r="M71" s="11"/>
      <c r="N71" s="11">
        <f t="shared" si="16"/>
        <v>0</v>
      </c>
    </row>
    <row r="72" spans="1:14" ht="11.25" hidden="1" outlineLevel="1">
      <c r="A72" s="36" t="s">
        <v>298</v>
      </c>
      <c r="B72" s="11"/>
      <c r="C72" s="11"/>
      <c r="D72" s="11"/>
      <c r="E72" s="11">
        <f>F$65*'Материалы&amp;Труд'!$B$23*(1+'Управ.&amp;Фин.'!$B$38)</f>
        <v>0</v>
      </c>
      <c r="F72" s="11">
        <f>F$65*'Материалы&amp;Труд'!$C$23*(1+'Управ.&amp;Фин.'!$B$38)</f>
        <v>0</v>
      </c>
      <c r="G72" s="11">
        <f>F$65*'Материалы&amp;Труд'!$D$23*(1+'Управ.&amp;Фин.'!$B$38)</f>
        <v>0</v>
      </c>
      <c r="H72" s="11"/>
      <c r="I72" s="11"/>
      <c r="J72" s="11"/>
      <c r="K72" s="11"/>
      <c r="L72" s="11"/>
      <c r="M72" s="11"/>
      <c r="N72" s="11">
        <f t="shared" si="16"/>
        <v>0</v>
      </c>
    </row>
    <row r="73" spans="1:14" ht="11.25" hidden="1" outlineLevel="1">
      <c r="A73" s="36" t="s">
        <v>299</v>
      </c>
      <c r="B73" s="11"/>
      <c r="C73" s="11"/>
      <c r="D73" s="11"/>
      <c r="E73" s="11"/>
      <c r="F73" s="11">
        <f>G$65*'Материалы&amp;Труд'!$B$23*(1+'Управ.&amp;Фин.'!$B$38)</f>
        <v>0</v>
      </c>
      <c r="G73" s="11">
        <f>G$65*'Материалы&amp;Труд'!$C$23*(1+'Управ.&amp;Фин.'!$B$38)</f>
        <v>0</v>
      </c>
      <c r="H73" s="11">
        <f>G$65*'Материалы&amp;Труд'!$D$23*(1+'Управ.&amp;Фин.'!$B$38)</f>
        <v>0</v>
      </c>
      <c r="I73" s="11"/>
      <c r="J73" s="11"/>
      <c r="K73" s="11"/>
      <c r="L73" s="11"/>
      <c r="M73" s="11"/>
      <c r="N73" s="11">
        <f t="shared" si="16"/>
        <v>0</v>
      </c>
    </row>
    <row r="74" spans="1:14" ht="11.25" hidden="1" outlineLevel="1">
      <c r="A74" s="36" t="s">
        <v>300</v>
      </c>
      <c r="B74" s="11"/>
      <c r="C74" s="11"/>
      <c r="D74" s="11"/>
      <c r="E74" s="11"/>
      <c r="F74" s="11"/>
      <c r="G74" s="11">
        <f>H$65*'Материалы&amp;Труд'!$B$23*(1+'Управ.&amp;Фин.'!$B$38)</f>
        <v>0</v>
      </c>
      <c r="H74" s="11">
        <f>H$65*'Материалы&amp;Труд'!$C$23*(1+'Управ.&amp;Фин.'!$B$38)</f>
        <v>0</v>
      </c>
      <c r="I74" s="11">
        <f>H$65*'Материалы&amp;Труд'!$D$23*(1+'Управ.&amp;Фин.'!$B$38)</f>
        <v>0</v>
      </c>
      <c r="J74" s="11"/>
      <c r="K74" s="11"/>
      <c r="L74" s="11"/>
      <c r="M74" s="11"/>
      <c r="N74" s="11">
        <f t="shared" si="16"/>
        <v>0</v>
      </c>
    </row>
    <row r="75" spans="1:14" ht="11.25" hidden="1" outlineLevel="1">
      <c r="A75" s="36" t="s">
        <v>301</v>
      </c>
      <c r="B75" s="11"/>
      <c r="C75" s="11"/>
      <c r="D75" s="11"/>
      <c r="E75" s="11"/>
      <c r="F75" s="11"/>
      <c r="G75" s="11"/>
      <c r="H75" s="11">
        <f>I$65*'Материалы&amp;Труд'!$B$23*(1+'Управ.&amp;Фин.'!$B$38)</f>
        <v>0</v>
      </c>
      <c r="I75" s="11">
        <f>I$65*'Материалы&amp;Труд'!$C$23*(1+'Управ.&amp;Фин.'!$B$38)</f>
        <v>0</v>
      </c>
      <c r="J75" s="11">
        <f>I$65*'Материалы&amp;Труд'!$D$23*(1+'Управ.&amp;Фин.'!$B$38)</f>
        <v>0</v>
      </c>
      <c r="K75" s="11"/>
      <c r="L75" s="11"/>
      <c r="M75" s="11"/>
      <c r="N75" s="11">
        <f t="shared" si="16"/>
        <v>0</v>
      </c>
    </row>
    <row r="76" spans="1:14" ht="11.25" hidden="1" outlineLevel="1">
      <c r="A76" s="36" t="s">
        <v>302</v>
      </c>
      <c r="B76" s="11"/>
      <c r="C76" s="11"/>
      <c r="D76" s="11"/>
      <c r="E76" s="11"/>
      <c r="F76" s="11"/>
      <c r="G76" s="11"/>
      <c r="H76" s="11"/>
      <c r="I76" s="11">
        <f>J$65*'Материалы&amp;Труд'!$B$23*(1+'Управ.&amp;Фин.'!$B$38)</f>
        <v>0</v>
      </c>
      <c r="J76" s="11">
        <f>J$65*'Материалы&amp;Труд'!$C$23*(1+'Управ.&amp;Фин.'!$B$38)</f>
        <v>0</v>
      </c>
      <c r="K76" s="11">
        <f>J$65*'Материалы&amp;Труд'!$D$23*(1+'Управ.&amp;Фин.'!$B$38)</f>
        <v>0</v>
      </c>
      <c r="L76" s="11"/>
      <c r="M76" s="11"/>
      <c r="N76" s="11">
        <f t="shared" si="16"/>
        <v>0</v>
      </c>
    </row>
    <row r="77" spans="1:14" ht="11.25" hidden="1" outlineLevel="1">
      <c r="A77" s="36" t="s">
        <v>303</v>
      </c>
      <c r="B77" s="11"/>
      <c r="C77" s="11"/>
      <c r="D77" s="11"/>
      <c r="E77" s="11"/>
      <c r="F77" s="11"/>
      <c r="G77" s="11"/>
      <c r="H77" s="11"/>
      <c r="I77" s="11"/>
      <c r="J77" s="11">
        <f>K$65*'Материалы&amp;Труд'!$B$23*(1+'Управ.&amp;Фин.'!$B$38)</f>
        <v>0</v>
      </c>
      <c r="K77" s="11">
        <f>K$65*'Материалы&amp;Труд'!$C$23*(1+'Управ.&amp;Фин.'!$B$38)</f>
        <v>0</v>
      </c>
      <c r="L77" s="11">
        <f>K$65*'Материалы&amp;Труд'!$D$23*(1+'Управ.&amp;Фин.'!$B$38)</f>
        <v>0</v>
      </c>
      <c r="M77" s="11"/>
      <c r="N77" s="11">
        <f t="shared" si="16"/>
        <v>0</v>
      </c>
    </row>
    <row r="78" spans="1:14" ht="11.25" hidden="1" outlineLevel="1">
      <c r="A78" s="36" t="s">
        <v>304</v>
      </c>
      <c r="B78" s="11"/>
      <c r="C78" s="11"/>
      <c r="D78" s="11"/>
      <c r="E78" s="11"/>
      <c r="F78" s="11"/>
      <c r="G78" s="11"/>
      <c r="H78" s="11"/>
      <c r="I78" s="11"/>
      <c r="J78" s="11"/>
      <c r="K78" s="11">
        <f>L$65*'Материалы&amp;Труд'!$B$23*(1+'Управ.&amp;Фин.'!$B$38)</f>
        <v>0</v>
      </c>
      <c r="L78" s="11">
        <f>L$65*'Материалы&amp;Труд'!$C$23*(1+'Управ.&amp;Фин.'!$B$38)</f>
        <v>0</v>
      </c>
      <c r="M78" s="11">
        <f>L$65*'Материалы&amp;Труд'!$D$23*(1+'Управ.&amp;Фин.'!$B$38)</f>
        <v>0</v>
      </c>
      <c r="N78" s="11">
        <f t="shared" si="16"/>
        <v>0</v>
      </c>
    </row>
    <row r="79" spans="1:14" ht="11.25" hidden="1" outlineLevel="1">
      <c r="A79" s="36" t="s">
        <v>305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>
        <f>M$65*'Материалы&amp;Труд'!$B$23*(1+'Управ.&amp;Фин.'!$B$38)</f>
        <v>0</v>
      </c>
      <c r="M79" s="11">
        <f>$M65*'Материалы&amp;Труд'!C$23*(1+'Управ.&amp;Фин.'!$B$38)</f>
        <v>0</v>
      </c>
      <c r="N79" s="11">
        <f t="shared" si="16"/>
        <v>0</v>
      </c>
    </row>
    <row r="80" spans="1:14" ht="11.25" hidden="1" outlineLevel="1">
      <c r="A80" s="36" t="s">
        <v>306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>
        <f>$O65*'Материалы&amp;Труд'!B$23*(1+'Управ.&amp;Фин.'!B38)</f>
        <v>0</v>
      </c>
      <c r="N80" s="11">
        <f t="shared" si="16"/>
        <v>0</v>
      </c>
    </row>
    <row r="81" spans="1:14" ht="11.25" hidden="1" outlineLevel="1">
      <c r="A81" s="18" t="s">
        <v>307</v>
      </c>
      <c r="B81" s="11">
        <f>SUM(B68:B80)</f>
        <v>0</v>
      </c>
      <c r="C81" s="11">
        <f aca="true" t="shared" si="17" ref="C81:N81">SUM(C68:C80)</f>
        <v>0</v>
      </c>
      <c r="D81" s="11">
        <f t="shared" si="17"/>
        <v>0</v>
      </c>
      <c r="E81" s="11">
        <f t="shared" si="17"/>
        <v>0</v>
      </c>
      <c r="F81" s="11">
        <f t="shared" si="17"/>
        <v>0</v>
      </c>
      <c r="G81" s="11">
        <f t="shared" si="17"/>
        <v>0</v>
      </c>
      <c r="H81" s="11">
        <f t="shared" si="17"/>
        <v>0</v>
      </c>
      <c r="I81" s="11">
        <f t="shared" si="17"/>
        <v>0</v>
      </c>
      <c r="J81" s="11">
        <f t="shared" si="17"/>
        <v>0</v>
      </c>
      <c r="K81" s="11">
        <f t="shared" si="17"/>
        <v>0</v>
      </c>
      <c r="L81" s="11">
        <f t="shared" si="17"/>
        <v>0</v>
      </c>
      <c r="M81" s="11">
        <f t="shared" si="17"/>
        <v>0</v>
      </c>
      <c r="N81" s="11">
        <f t="shared" si="17"/>
        <v>0</v>
      </c>
    </row>
    <row r="82" ht="11.25" hidden="1" outlineLevel="1"/>
    <row r="83" spans="5:15" ht="11.25" collapsed="1">
      <c r="E83" s="24" t="s">
        <v>285</v>
      </c>
      <c r="F83" s="24" t="s">
        <v>311</v>
      </c>
      <c r="G83" s="24"/>
      <c r="H83"/>
      <c r="I83"/>
      <c r="J83"/>
      <c r="K83"/>
      <c r="L83"/>
      <c r="O83" s="3" t="s">
        <v>58</v>
      </c>
    </row>
    <row r="84" ht="11.25">
      <c r="O84" s="39" t="s">
        <v>59</v>
      </c>
    </row>
    <row r="85" spans="2:15" ht="11.25">
      <c r="B85" s="3" t="s">
        <v>58</v>
      </c>
      <c r="C85" s="3" t="s">
        <v>61</v>
      </c>
      <c r="D85" s="3" t="s">
        <v>62</v>
      </c>
      <c r="E85" s="3" t="s">
        <v>63</v>
      </c>
      <c r="F85" s="3" t="s">
        <v>64</v>
      </c>
      <c r="G85" s="3" t="s">
        <v>65</v>
      </c>
      <c r="H85" s="3" t="s">
        <v>66</v>
      </c>
      <c r="I85" s="3" t="s">
        <v>67</v>
      </c>
      <c r="J85" s="3" t="s">
        <v>68</v>
      </c>
      <c r="K85" s="3" t="s">
        <v>69</v>
      </c>
      <c r="L85" s="3" t="s">
        <v>70</v>
      </c>
      <c r="M85" s="38" t="s">
        <v>71</v>
      </c>
      <c r="N85" s="3" t="s">
        <v>271</v>
      </c>
      <c r="O85" s="39" t="s">
        <v>72</v>
      </c>
    </row>
    <row r="86" spans="1:15" ht="11.25">
      <c r="A86" s="2" t="s">
        <v>283</v>
      </c>
      <c r="B86" s="11">
        <f>'Пл.Вып.Пр.'!B36</f>
        <v>0</v>
      </c>
      <c r="C86" s="11">
        <f>'Пл.Вып.Пр.'!C36</f>
        <v>0</v>
      </c>
      <c r="D86" s="11">
        <f>'Пл.Вып.Пр.'!D36</f>
        <v>0</v>
      </c>
      <c r="E86" s="11">
        <f>'Пл.Вып.Пр.'!E36</f>
        <v>0</v>
      </c>
      <c r="F86" s="11">
        <f>'Пл.Вып.Пр.'!F36</f>
        <v>0</v>
      </c>
      <c r="G86" s="11">
        <f>'Пл.Вып.Пр.'!G36</f>
        <v>0</v>
      </c>
      <c r="H86" s="11">
        <f>'Пл.Вып.Пр.'!H36</f>
        <v>0</v>
      </c>
      <c r="I86" s="11">
        <f>'Пл.Вып.Пр.'!I36</f>
        <v>0</v>
      </c>
      <c r="J86" s="11">
        <f>'Пл.Вып.Пр.'!J36</f>
        <v>0</v>
      </c>
      <c r="K86" s="11">
        <f>'Пл.Вып.Пр.'!K36</f>
        <v>0</v>
      </c>
      <c r="L86" s="11">
        <f>'Пл.Вып.Пр.'!L36</f>
        <v>0</v>
      </c>
      <c r="M86" s="11">
        <f>'Пл.Вып.Пр.'!M36</f>
        <v>0</v>
      </c>
      <c r="N86" s="11">
        <f>'Пл.Вып.Пр.'!N36</f>
        <v>0</v>
      </c>
      <c r="O86" s="11">
        <f>'Пл.Вып.Пр.'!O36</f>
        <v>0</v>
      </c>
    </row>
    <row r="87" spans="1:15" ht="11.25">
      <c r="A87" s="36" t="s">
        <v>287</v>
      </c>
      <c r="B87" s="20">
        <f>'Материалы&amp;Труд'!$B$4</f>
        <v>0</v>
      </c>
      <c r="C87" s="20">
        <f>'Материалы&amp;Труд'!$B$4</f>
        <v>0</v>
      </c>
      <c r="D87" s="20">
        <f>'Материалы&amp;Труд'!$B$4</f>
        <v>0</v>
      </c>
      <c r="E87" s="20">
        <f>'Материалы&amp;Труд'!$B$4</f>
        <v>0</v>
      </c>
      <c r="F87" s="20">
        <f>'Материалы&amp;Труд'!$B$4</f>
        <v>0</v>
      </c>
      <c r="G87" s="20">
        <f>'Материалы&amp;Труд'!$B$4</f>
        <v>0</v>
      </c>
      <c r="H87" s="20">
        <f>'Материалы&amp;Труд'!$B$4</f>
        <v>0</v>
      </c>
      <c r="I87" s="20">
        <f>'Материалы&amp;Труд'!$B$4</f>
        <v>0</v>
      </c>
      <c r="J87" s="20">
        <f>'Материалы&amp;Труд'!$B$4</f>
        <v>0</v>
      </c>
      <c r="K87" s="20">
        <f>'Материалы&amp;Труд'!$B$4</f>
        <v>0</v>
      </c>
      <c r="L87" s="20">
        <f>'Материалы&amp;Труд'!$B$4</f>
        <v>0</v>
      </c>
      <c r="M87" s="20">
        <f>'Материалы&amp;Труд'!$B$4</f>
        <v>0</v>
      </c>
      <c r="N87" s="20">
        <f>'Материалы&amp;Труд'!$B$4</f>
        <v>0</v>
      </c>
      <c r="O87" s="20">
        <f>'Материалы&amp;Труд'!$B$4</f>
        <v>0</v>
      </c>
    </row>
    <row r="88" spans="1:15" ht="11.25">
      <c r="A88" s="36" t="s">
        <v>288</v>
      </c>
      <c r="B88" s="11">
        <f aca="true" t="shared" si="18" ref="B88:O88">B86*B87</f>
        <v>0</v>
      </c>
      <c r="C88" s="11">
        <f t="shared" si="18"/>
        <v>0</v>
      </c>
      <c r="D88" s="11">
        <f t="shared" si="18"/>
        <v>0</v>
      </c>
      <c r="E88" s="11">
        <f t="shared" si="18"/>
        <v>0</v>
      </c>
      <c r="F88" s="11">
        <f t="shared" si="18"/>
        <v>0</v>
      </c>
      <c r="G88" s="11">
        <f t="shared" si="18"/>
        <v>0</v>
      </c>
      <c r="H88" s="11">
        <f t="shared" si="18"/>
        <v>0</v>
      </c>
      <c r="I88" s="11">
        <f t="shared" si="18"/>
        <v>0</v>
      </c>
      <c r="J88" s="11">
        <f t="shared" si="18"/>
        <v>0</v>
      </c>
      <c r="K88" s="11">
        <f t="shared" si="18"/>
        <v>0</v>
      </c>
      <c r="L88" s="11">
        <f t="shared" si="18"/>
        <v>0</v>
      </c>
      <c r="M88" s="11">
        <f t="shared" si="18"/>
        <v>0</v>
      </c>
      <c r="N88" s="11">
        <f t="shared" si="18"/>
        <v>0</v>
      </c>
      <c r="O88" s="11">
        <f t="shared" si="18"/>
        <v>0</v>
      </c>
    </row>
    <row r="89" spans="1:15" ht="11.25">
      <c r="A89" s="2" t="s">
        <v>289</v>
      </c>
      <c r="B89" s="11">
        <f>C88*'Материалы&amp;Труд'!$B$9</f>
        <v>0</v>
      </c>
      <c r="C89" s="11">
        <f>D88*'Материалы&amp;Труд'!$B$9</f>
        <v>0</v>
      </c>
      <c r="D89" s="11">
        <f>E88*'Материалы&amp;Труд'!$B$9</f>
        <v>0</v>
      </c>
      <c r="E89" s="11">
        <f>F88*'Материалы&amp;Труд'!$B$9</f>
        <v>0</v>
      </c>
      <c r="F89" s="11">
        <f>G88*'Материалы&amp;Труд'!$B$9</f>
        <v>0</v>
      </c>
      <c r="G89" s="11">
        <f>H88*'Материалы&amp;Труд'!$B$9</f>
        <v>0</v>
      </c>
      <c r="H89" s="11">
        <f>I88*'Материалы&amp;Труд'!$B$9</f>
        <v>0</v>
      </c>
      <c r="I89" s="11">
        <f>J88*'Материалы&amp;Труд'!$B$9</f>
        <v>0</v>
      </c>
      <c r="J89" s="11">
        <f>K88*'Материалы&amp;Труд'!$B$9</f>
        <v>0</v>
      </c>
      <c r="K89" s="11">
        <f>L88*'Материалы&amp;Труд'!$B$9</f>
        <v>0</v>
      </c>
      <c r="L89" s="11">
        <f>M88*'Материалы&amp;Труд'!$B$9</f>
        <v>0</v>
      </c>
      <c r="M89" s="11">
        <f>O88*'Материалы&amp;Труд'!$B$9</f>
        <v>0</v>
      </c>
      <c r="N89" s="11">
        <f>M89</f>
        <v>0</v>
      </c>
      <c r="O89" s="11">
        <f>'Материалы&amp;Труд'!B14</f>
        <v>0</v>
      </c>
    </row>
    <row r="90" spans="1:15" ht="11.25">
      <c r="A90" s="2" t="s">
        <v>290</v>
      </c>
      <c r="B90" s="14">
        <f aca="true" t="shared" si="19" ref="B90:O90">B88+B89</f>
        <v>0</v>
      </c>
      <c r="C90" s="14">
        <f t="shared" si="19"/>
        <v>0</v>
      </c>
      <c r="D90" s="14">
        <f t="shared" si="19"/>
        <v>0</v>
      </c>
      <c r="E90" s="14">
        <f t="shared" si="19"/>
        <v>0</v>
      </c>
      <c r="F90" s="14">
        <f t="shared" si="19"/>
        <v>0</v>
      </c>
      <c r="G90" s="14">
        <f t="shared" si="19"/>
        <v>0</v>
      </c>
      <c r="H90" s="14">
        <f t="shared" si="19"/>
        <v>0</v>
      </c>
      <c r="I90" s="14">
        <f t="shared" si="19"/>
        <v>0</v>
      </c>
      <c r="J90" s="14">
        <f t="shared" si="19"/>
        <v>0</v>
      </c>
      <c r="K90" s="14">
        <f t="shared" si="19"/>
        <v>0</v>
      </c>
      <c r="L90" s="14">
        <f t="shared" si="19"/>
        <v>0</v>
      </c>
      <c r="M90" s="14">
        <f t="shared" si="19"/>
        <v>0</v>
      </c>
      <c r="N90" s="14">
        <f t="shared" si="19"/>
        <v>0</v>
      </c>
      <c r="O90" s="14">
        <f t="shared" si="19"/>
        <v>0</v>
      </c>
    </row>
    <row r="91" spans="1:15" ht="11.25">
      <c r="A91" s="2" t="s">
        <v>291</v>
      </c>
      <c r="B91" s="11">
        <f>'Исх. Бал.'!B12</f>
        <v>0</v>
      </c>
      <c r="C91" s="11">
        <f aca="true" t="shared" si="20" ref="C91:M91">B89</f>
        <v>0</v>
      </c>
      <c r="D91" s="11">
        <f t="shared" si="20"/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  <c r="I91" s="11">
        <f t="shared" si="20"/>
        <v>0</v>
      </c>
      <c r="J91" s="11">
        <f t="shared" si="20"/>
        <v>0</v>
      </c>
      <c r="K91" s="11">
        <f t="shared" si="20"/>
        <v>0</v>
      </c>
      <c r="L91" s="11">
        <f t="shared" si="20"/>
        <v>0</v>
      </c>
      <c r="M91" s="11">
        <f t="shared" si="20"/>
        <v>0</v>
      </c>
      <c r="N91" s="14">
        <f>B91</f>
        <v>0</v>
      </c>
      <c r="O91" s="14">
        <f>N89</f>
        <v>0</v>
      </c>
    </row>
    <row r="92" spans="1:15" ht="11.25">
      <c r="A92" s="36" t="s">
        <v>292</v>
      </c>
      <c r="B92" s="14">
        <f aca="true" t="shared" si="21" ref="B92:O92">B$90-B$91</f>
        <v>0</v>
      </c>
      <c r="C92" s="14">
        <f t="shared" si="21"/>
        <v>0</v>
      </c>
      <c r="D92" s="14">
        <f t="shared" si="21"/>
        <v>0</v>
      </c>
      <c r="E92" s="14">
        <f t="shared" si="21"/>
        <v>0</v>
      </c>
      <c r="F92" s="14">
        <f t="shared" si="21"/>
        <v>0</v>
      </c>
      <c r="G92" s="14">
        <f t="shared" si="21"/>
        <v>0</v>
      </c>
      <c r="H92" s="14">
        <f t="shared" si="21"/>
        <v>0</v>
      </c>
      <c r="I92" s="14">
        <f t="shared" si="21"/>
        <v>0</v>
      </c>
      <c r="J92" s="14">
        <f t="shared" si="21"/>
        <v>0</v>
      </c>
      <c r="K92" s="14">
        <f t="shared" si="21"/>
        <v>0</v>
      </c>
      <c r="L92" s="14">
        <f t="shared" si="21"/>
        <v>0</v>
      </c>
      <c r="M92" s="14">
        <f t="shared" si="21"/>
        <v>0</v>
      </c>
      <c r="N92" s="14">
        <f t="shared" si="21"/>
        <v>0</v>
      </c>
      <c r="O92" s="14">
        <f t="shared" si="21"/>
        <v>0</v>
      </c>
    </row>
    <row r="94" ht="11.25" hidden="1" outlineLevel="1">
      <c r="A94" s="75" t="s">
        <v>293</v>
      </c>
    </row>
    <row r="95" spans="1:14" ht="11.25" hidden="1" outlineLevel="1">
      <c r="A95" s="36" t="s">
        <v>294</v>
      </c>
      <c r="B95" s="11">
        <f>B$92*'Материалы&amp;Труд'!$C$24*(1+'Управ.&amp;Фин.'!$B$38)</f>
        <v>0</v>
      </c>
      <c r="C95" s="11">
        <f>B$92*'Материалы&amp;Труд'!$D$24*(1+'Управ.&amp;Фин.'!$B$38)</f>
        <v>0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>
        <f aca="true" t="shared" si="22" ref="N95:N106">SUM(B95:M95)</f>
        <v>0</v>
      </c>
    </row>
    <row r="96" spans="1:14" ht="11.25" hidden="1" outlineLevel="1">
      <c r="A96" s="36" t="s">
        <v>295</v>
      </c>
      <c r="B96" s="11">
        <f>C$92*'Материалы&amp;Труд'!$B$24*(1+'Управ.&amp;Фин.'!$B$38)</f>
        <v>0</v>
      </c>
      <c r="C96" s="11">
        <f>C$92*'Материалы&amp;Труд'!$C$24*(1+'Управ.&amp;Фин.'!$B$38)</f>
        <v>0</v>
      </c>
      <c r="D96" s="11">
        <f>C$92*'Материалы&amp;Труд'!$D$24*(1+'Управ.&amp;Фин.'!$B$38)</f>
        <v>0</v>
      </c>
      <c r="E96" s="11"/>
      <c r="F96" s="11"/>
      <c r="G96" s="11"/>
      <c r="H96" s="11"/>
      <c r="I96" s="11"/>
      <c r="J96" s="11"/>
      <c r="K96" s="11"/>
      <c r="L96" s="11"/>
      <c r="M96" s="11"/>
      <c r="N96" s="11">
        <f t="shared" si="22"/>
        <v>0</v>
      </c>
    </row>
    <row r="97" spans="1:14" ht="11.25" hidden="1" outlineLevel="1">
      <c r="A97" s="36" t="s">
        <v>296</v>
      </c>
      <c r="B97" s="11"/>
      <c r="C97" s="11">
        <f>D$92*'Материалы&amp;Труд'!$B$24*(1+'Управ.&amp;Фин.'!$B$38)</f>
        <v>0</v>
      </c>
      <c r="D97" s="11">
        <f>D$92*'Материалы&amp;Труд'!$C$24*(1+'Управ.&amp;Фин.'!$B$38)</f>
        <v>0</v>
      </c>
      <c r="E97" s="11">
        <f>D$92*'Материалы&amp;Труд'!$D$24*(1+'Управ.&amp;Фин.'!$B$38)</f>
        <v>0</v>
      </c>
      <c r="F97" s="11"/>
      <c r="G97" s="11"/>
      <c r="H97" s="11"/>
      <c r="I97" s="11"/>
      <c r="J97" s="11"/>
      <c r="K97" s="11"/>
      <c r="L97" s="11"/>
      <c r="M97" s="11"/>
      <c r="N97" s="11">
        <f t="shared" si="22"/>
        <v>0</v>
      </c>
    </row>
    <row r="98" spans="1:14" ht="11.25" hidden="1" outlineLevel="1">
      <c r="A98" s="36" t="s">
        <v>297</v>
      </c>
      <c r="B98" s="11"/>
      <c r="C98" s="11"/>
      <c r="D98" s="11">
        <f>E$92*'Материалы&amp;Труд'!$B$24*(1+'Управ.&amp;Фин.'!$B$38)</f>
        <v>0</v>
      </c>
      <c r="E98" s="11">
        <f>E$92*'Материалы&amp;Труд'!$C$24*(1+'Управ.&amp;Фин.'!$B$38)</f>
        <v>0</v>
      </c>
      <c r="F98" s="11">
        <f>E$92*'Материалы&amp;Труд'!$D$24*(1+'Управ.&amp;Фин.'!$B$38)</f>
        <v>0</v>
      </c>
      <c r="G98" s="11"/>
      <c r="H98" s="11"/>
      <c r="I98" s="11"/>
      <c r="J98" s="11"/>
      <c r="K98" s="11"/>
      <c r="L98" s="11"/>
      <c r="M98" s="11"/>
      <c r="N98" s="11">
        <f t="shared" si="22"/>
        <v>0</v>
      </c>
    </row>
    <row r="99" spans="1:14" ht="11.25" hidden="1" outlineLevel="1">
      <c r="A99" s="36" t="s">
        <v>298</v>
      </c>
      <c r="B99" s="11"/>
      <c r="C99" s="11"/>
      <c r="D99" s="11"/>
      <c r="E99" s="11">
        <f>F$92*'Материалы&amp;Труд'!$B$24*(1+'Управ.&amp;Фин.'!$B$38)</f>
        <v>0</v>
      </c>
      <c r="F99" s="11">
        <f>F$92*'Материалы&amp;Труд'!$C$24*(1+'Управ.&amp;Фин.'!$B$38)</f>
        <v>0</v>
      </c>
      <c r="G99" s="11">
        <f>F$92*'Материалы&amp;Труд'!$D$24*(1+'Управ.&amp;Фин.'!$B$38)</f>
        <v>0</v>
      </c>
      <c r="H99" s="11"/>
      <c r="I99" s="11"/>
      <c r="J99" s="11"/>
      <c r="K99" s="11"/>
      <c r="L99" s="11"/>
      <c r="M99" s="11"/>
      <c r="N99" s="11">
        <f t="shared" si="22"/>
        <v>0</v>
      </c>
    </row>
    <row r="100" spans="1:14" ht="11.25" hidden="1" outlineLevel="1">
      <c r="A100" s="36" t="s">
        <v>299</v>
      </c>
      <c r="B100" s="11"/>
      <c r="C100" s="11"/>
      <c r="D100" s="11"/>
      <c r="E100" s="11"/>
      <c r="F100" s="11">
        <f>G$92*'Материалы&amp;Труд'!$B$24*(1+'Управ.&amp;Фин.'!$B$38)</f>
        <v>0</v>
      </c>
      <c r="G100" s="11">
        <f>G$92*'Материалы&amp;Труд'!$C$24*(1+'Управ.&amp;Фин.'!$B$38)</f>
        <v>0</v>
      </c>
      <c r="H100" s="11">
        <f>G$92*'Материалы&amp;Труд'!$D$24*(1+'Управ.&amp;Фин.'!$B$38)</f>
        <v>0</v>
      </c>
      <c r="I100" s="11"/>
      <c r="J100" s="11"/>
      <c r="K100" s="11"/>
      <c r="L100" s="11"/>
      <c r="M100" s="11"/>
      <c r="N100" s="11">
        <f t="shared" si="22"/>
        <v>0</v>
      </c>
    </row>
    <row r="101" spans="1:14" ht="11.25" hidden="1" outlineLevel="1">
      <c r="A101" s="36" t="s">
        <v>300</v>
      </c>
      <c r="B101" s="11"/>
      <c r="C101" s="11"/>
      <c r="D101" s="11"/>
      <c r="E101" s="11"/>
      <c r="F101" s="11"/>
      <c r="G101" s="11">
        <f>H$92*'Материалы&amp;Труд'!$B$24*(1+'Управ.&amp;Фин.'!$B$38)</f>
        <v>0</v>
      </c>
      <c r="H101" s="11">
        <f>H$92*'Материалы&amp;Труд'!$C$24*(1+'Управ.&amp;Фин.'!$B$38)</f>
        <v>0</v>
      </c>
      <c r="I101" s="11">
        <f>H$92*'Материалы&amp;Труд'!$D$24*(1+'Управ.&amp;Фин.'!$B$38)</f>
        <v>0</v>
      </c>
      <c r="J101" s="11"/>
      <c r="K101" s="11"/>
      <c r="L101" s="11"/>
      <c r="M101" s="11"/>
      <c r="N101" s="11">
        <f t="shared" si="22"/>
        <v>0</v>
      </c>
    </row>
    <row r="102" spans="1:14" ht="11.25" hidden="1" outlineLevel="1">
      <c r="A102" s="36" t="s">
        <v>301</v>
      </c>
      <c r="B102" s="11"/>
      <c r="C102" s="11"/>
      <c r="D102" s="11"/>
      <c r="E102" s="11"/>
      <c r="F102" s="11"/>
      <c r="G102" s="11"/>
      <c r="H102" s="11">
        <f>I$92*'Материалы&amp;Труд'!$B$24*(1+'Управ.&amp;Фин.'!$B$38)</f>
        <v>0</v>
      </c>
      <c r="I102" s="11">
        <f>I$92*'Материалы&amp;Труд'!$C$24*(1+'Управ.&amp;Фин.'!$B$38)</f>
        <v>0</v>
      </c>
      <c r="J102" s="11">
        <f>I$92*'Материалы&amp;Труд'!$D$24*(1+'Управ.&amp;Фин.'!$B$38)</f>
        <v>0</v>
      </c>
      <c r="K102" s="11"/>
      <c r="L102" s="11"/>
      <c r="M102" s="11"/>
      <c r="N102" s="11">
        <f t="shared" si="22"/>
        <v>0</v>
      </c>
    </row>
    <row r="103" spans="1:14" ht="11.25" hidden="1" outlineLevel="1">
      <c r="A103" s="36" t="s">
        <v>302</v>
      </c>
      <c r="B103" s="11"/>
      <c r="C103" s="11"/>
      <c r="D103" s="11"/>
      <c r="E103" s="11"/>
      <c r="F103" s="11"/>
      <c r="G103" s="11"/>
      <c r="H103" s="11"/>
      <c r="I103" s="11">
        <f>J$92*'Материалы&amp;Труд'!$B$24*(1+'Управ.&amp;Фин.'!$B$38)</f>
        <v>0</v>
      </c>
      <c r="J103" s="11">
        <f>J$92*'Материалы&amp;Труд'!$C$24*(1+'Управ.&amp;Фин.'!$B$38)</f>
        <v>0</v>
      </c>
      <c r="K103" s="11">
        <f>J$92*'Материалы&amp;Труд'!$D$24*(1+'Управ.&amp;Фин.'!$B$38)</f>
        <v>0</v>
      </c>
      <c r="L103" s="11"/>
      <c r="M103" s="11"/>
      <c r="N103" s="11">
        <f t="shared" si="22"/>
        <v>0</v>
      </c>
    </row>
    <row r="104" spans="1:14" ht="11.25" hidden="1" outlineLevel="1">
      <c r="A104" s="36" t="s">
        <v>303</v>
      </c>
      <c r="B104" s="11"/>
      <c r="C104" s="11"/>
      <c r="D104" s="11"/>
      <c r="E104" s="11"/>
      <c r="F104" s="11"/>
      <c r="G104" s="11"/>
      <c r="H104" s="11"/>
      <c r="I104" s="11"/>
      <c r="J104" s="11">
        <f>K$92*'Материалы&amp;Труд'!$B$24*(1+'Управ.&amp;Фин.'!$B$38)</f>
        <v>0</v>
      </c>
      <c r="K104" s="11">
        <f>K$92*'Материалы&amp;Труд'!$C$24*(1+'Управ.&amp;Фин.'!$B$38)</f>
        <v>0</v>
      </c>
      <c r="L104" s="11">
        <f>K$92*'Материалы&amp;Труд'!$D$24*(1+'Управ.&amp;Фин.'!$B$38)</f>
        <v>0</v>
      </c>
      <c r="M104" s="11"/>
      <c r="N104" s="11">
        <f t="shared" si="22"/>
        <v>0</v>
      </c>
    </row>
    <row r="105" spans="1:14" ht="11.25" hidden="1" outlineLevel="1">
      <c r="A105" s="36" t="s">
        <v>304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>
        <f>L$92*'Материалы&amp;Труд'!$B$24*(1+'Управ.&amp;Фин.'!$B$38)</f>
        <v>0</v>
      </c>
      <c r="L105" s="11">
        <f>L$92*'Материалы&amp;Труд'!$C$24*(1+'Управ.&amp;Фин.'!$B$38)</f>
        <v>0</v>
      </c>
      <c r="M105" s="11">
        <f>L$92*'Материалы&amp;Труд'!$D$24*(1+'Управ.&amp;Фин.'!$B$38)</f>
        <v>0</v>
      </c>
      <c r="N105" s="11">
        <f t="shared" si="22"/>
        <v>0</v>
      </c>
    </row>
    <row r="106" spans="1:14" ht="11.25" hidden="1" outlineLevel="1">
      <c r="A106" s="36" t="s">
        <v>305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>
        <f>M$92*'Материалы&amp;Труд'!$B$24*(1+'Управ.&amp;Фин.'!$B$38)</f>
        <v>0</v>
      </c>
      <c r="M106" s="11">
        <f>$M$92*'Материалы&amp;Труд'!C$24*(1+'Управ.&amp;Фин.'!$B$38)</f>
        <v>0</v>
      </c>
      <c r="N106" s="11">
        <f t="shared" si="22"/>
        <v>0</v>
      </c>
    </row>
    <row r="107" spans="1:14" ht="11.25" hidden="1" outlineLevel="1">
      <c r="A107" s="36" t="s">
        <v>306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>
        <f>$O$92*'Материалы&amp;Труд'!B$24*(1+'Управ.&amp;Фин.'!B38)</f>
        <v>0</v>
      </c>
      <c r="N107" s="11">
        <f>SUM(B107:M107)</f>
        <v>0</v>
      </c>
    </row>
    <row r="108" spans="1:14" ht="11.25" hidden="1" outlineLevel="1">
      <c r="A108" s="18" t="s">
        <v>307</v>
      </c>
      <c r="B108" s="11">
        <f>SUM(B94:B107)</f>
        <v>0</v>
      </c>
      <c r="C108" s="11">
        <f aca="true" t="shared" si="23" ref="C108:N108">SUM(C94:C107)</f>
        <v>0</v>
      </c>
      <c r="D108" s="11">
        <f t="shared" si="23"/>
        <v>0</v>
      </c>
      <c r="E108" s="11">
        <f t="shared" si="23"/>
        <v>0</v>
      </c>
      <c r="F108" s="11">
        <f t="shared" si="23"/>
        <v>0</v>
      </c>
      <c r="G108" s="11">
        <f t="shared" si="23"/>
        <v>0</v>
      </c>
      <c r="H108" s="11">
        <f t="shared" si="23"/>
        <v>0</v>
      </c>
      <c r="I108" s="11">
        <f t="shared" si="23"/>
        <v>0</v>
      </c>
      <c r="J108" s="11">
        <f t="shared" si="23"/>
        <v>0</v>
      </c>
      <c r="K108" s="11">
        <f t="shared" si="23"/>
        <v>0</v>
      </c>
      <c r="L108" s="11">
        <f t="shared" si="23"/>
        <v>0</v>
      </c>
      <c r="M108" s="11">
        <f t="shared" si="23"/>
        <v>0</v>
      </c>
      <c r="N108" s="11">
        <f t="shared" si="23"/>
        <v>0</v>
      </c>
    </row>
    <row r="109" ht="11.25" hidden="1" outlineLevel="1"/>
    <row r="110" spans="5:15" ht="11.25" collapsed="1">
      <c r="E110" s="24" t="s">
        <v>285</v>
      </c>
      <c r="F110" s="24" t="s">
        <v>312</v>
      </c>
      <c r="G110" s="24"/>
      <c r="H110"/>
      <c r="I110"/>
      <c r="J110"/>
      <c r="K110"/>
      <c r="L110"/>
      <c r="O110" s="3" t="s">
        <v>58</v>
      </c>
    </row>
    <row r="111" ht="11.25">
      <c r="O111" s="39" t="s">
        <v>59</v>
      </c>
    </row>
    <row r="112" spans="2:15" ht="11.25">
      <c r="B112" s="3" t="s">
        <v>58</v>
      </c>
      <c r="C112" s="3" t="s">
        <v>61</v>
      </c>
      <c r="D112" s="3" t="s">
        <v>62</v>
      </c>
      <c r="E112" s="3" t="s">
        <v>63</v>
      </c>
      <c r="F112" s="3" t="s">
        <v>64</v>
      </c>
      <c r="G112" s="3" t="s">
        <v>65</v>
      </c>
      <c r="H112" s="3" t="s">
        <v>66</v>
      </c>
      <c r="I112" s="3" t="s">
        <v>67</v>
      </c>
      <c r="J112" s="3" t="s">
        <v>68</v>
      </c>
      <c r="K112" s="3" t="s">
        <v>69</v>
      </c>
      <c r="L112" s="3" t="s">
        <v>70</v>
      </c>
      <c r="M112" s="38" t="s">
        <v>71</v>
      </c>
      <c r="N112" s="3" t="s">
        <v>271</v>
      </c>
      <c r="O112" s="39" t="s">
        <v>72</v>
      </c>
    </row>
    <row r="113" spans="1:15" ht="11.25">
      <c r="A113" s="2" t="s">
        <v>283</v>
      </c>
      <c r="B113" s="11">
        <f>'Пл.Вып.Пр.'!B45</f>
        <v>0</v>
      </c>
      <c r="C113" s="11">
        <f>'Пл.Вып.Пр.'!C45</f>
        <v>0</v>
      </c>
      <c r="D113" s="11">
        <f>'Пл.Вып.Пр.'!D45</f>
        <v>0</v>
      </c>
      <c r="E113" s="11">
        <f>'Пл.Вып.Пр.'!E45</f>
        <v>0</v>
      </c>
      <c r="F113" s="11">
        <f>'Пл.Вып.Пр.'!F45</f>
        <v>0</v>
      </c>
      <c r="G113" s="11">
        <f>'Пл.Вып.Пр.'!G45</f>
        <v>0</v>
      </c>
      <c r="H113" s="11">
        <f>'Пл.Вып.Пр.'!H45</f>
        <v>0</v>
      </c>
      <c r="I113" s="11">
        <f>'Пл.Вып.Пр.'!I45</f>
        <v>0</v>
      </c>
      <c r="J113" s="11">
        <f>'Пл.Вып.Пр.'!J45</f>
        <v>0</v>
      </c>
      <c r="K113" s="11">
        <f>'Пл.Вып.Пр.'!K45</f>
        <v>0</v>
      </c>
      <c r="L113" s="11">
        <f>'Пл.Вып.Пр.'!L45</f>
        <v>0</v>
      </c>
      <c r="M113" s="11">
        <f>'Пл.Вып.Пр.'!M45</f>
        <v>0</v>
      </c>
      <c r="N113" s="11">
        <f>'Пл.Вып.Пр.'!N45</f>
        <v>0</v>
      </c>
      <c r="O113" s="11">
        <f>'Пл.Вып.Пр.'!O45</f>
        <v>0</v>
      </c>
    </row>
    <row r="114" spans="1:15" ht="11.25">
      <c r="A114" s="36" t="s">
        <v>287</v>
      </c>
      <c r="B114" s="20">
        <f>'Материалы&amp;Труд'!$D$4</f>
        <v>0</v>
      </c>
      <c r="C114" s="20">
        <f>'Материалы&amp;Труд'!$D$4</f>
        <v>0</v>
      </c>
      <c r="D114" s="20">
        <f>'Материалы&amp;Труд'!$D$4</f>
        <v>0</v>
      </c>
      <c r="E114" s="20">
        <f>'Материалы&amp;Труд'!$D$4</f>
        <v>0</v>
      </c>
      <c r="F114" s="20">
        <f>'Материалы&amp;Труд'!$D$4</f>
        <v>0</v>
      </c>
      <c r="G114" s="20">
        <f>'Материалы&amp;Труд'!$D$4</f>
        <v>0</v>
      </c>
      <c r="H114" s="20">
        <f>'Материалы&amp;Труд'!$D$4</f>
        <v>0</v>
      </c>
      <c r="I114" s="20">
        <f>'Материалы&amp;Труд'!$D$4</f>
        <v>0</v>
      </c>
      <c r="J114" s="20">
        <f>'Материалы&amp;Труд'!$D$4</f>
        <v>0</v>
      </c>
      <c r="K114" s="20">
        <f>'Материалы&amp;Труд'!$D$4</f>
        <v>0</v>
      </c>
      <c r="L114" s="20">
        <f>'Материалы&amp;Труд'!$D$4</f>
        <v>0</v>
      </c>
      <c r="M114" s="20">
        <f>'Материалы&amp;Труд'!$D$4</f>
        <v>0</v>
      </c>
      <c r="N114" s="20">
        <f>'Материалы&amp;Труд'!$D$4</f>
        <v>0</v>
      </c>
      <c r="O114" s="20">
        <f>'Материалы&amp;Труд'!$D$4</f>
        <v>0</v>
      </c>
    </row>
    <row r="115" spans="1:15" ht="11.25">
      <c r="A115" s="36" t="s">
        <v>288</v>
      </c>
      <c r="B115" s="11">
        <f aca="true" t="shared" si="24" ref="B115:O115">B113*B114</f>
        <v>0</v>
      </c>
      <c r="C115" s="11">
        <f t="shared" si="24"/>
        <v>0</v>
      </c>
      <c r="D115" s="11">
        <f t="shared" si="24"/>
        <v>0</v>
      </c>
      <c r="E115" s="11">
        <f t="shared" si="24"/>
        <v>0</v>
      </c>
      <c r="F115" s="11">
        <f t="shared" si="24"/>
        <v>0</v>
      </c>
      <c r="G115" s="11">
        <f t="shared" si="24"/>
        <v>0</v>
      </c>
      <c r="H115" s="11">
        <f t="shared" si="24"/>
        <v>0</v>
      </c>
      <c r="I115" s="11">
        <f t="shared" si="24"/>
        <v>0</v>
      </c>
      <c r="J115" s="11">
        <f t="shared" si="24"/>
        <v>0</v>
      </c>
      <c r="K115" s="11">
        <f t="shared" si="24"/>
        <v>0</v>
      </c>
      <c r="L115" s="11">
        <f t="shared" si="24"/>
        <v>0</v>
      </c>
      <c r="M115" s="11">
        <f t="shared" si="24"/>
        <v>0</v>
      </c>
      <c r="N115" s="11">
        <f t="shared" si="24"/>
        <v>0</v>
      </c>
      <c r="O115" s="11">
        <f t="shared" si="24"/>
        <v>0</v>
      </c>
    </row>
    <row r="116" spans="1:15" ht="11.25">
      <c r="A116" s="2" t="s">
        <v>289</v>
      </c>
      <c r="B116" s="11">
        <f>C115*'Материалы&amp;Труд'!$B$10</f>
        <v>0</v>
      </c>
      <c r="C116" s="11">
        <f>D115*'Материалы&amp;Труд'!$B$10</f>
        <v>0</v>
      </c>
      <c r="D116" s="11">
        <f>E115*'Материалы&amp;Труд'!$B$10</f>
        <v>0</v>
      </c>
      <c r="E116" s="11">
        <f>F115*'Материалы&amp;Труд'!$B$10</f>
        <v>0</v>
      </c>
      <c r="F116" s="11">
        <f>G115*'Материалы&amp;Труд'!$B$10</f>
        <v>0</v>
      </c>
      <c r="G116" s="11">
        <f>H115*'Материалы&amp;Труд'!$B$10</f>
        <v>0</v>
      </c>
      <c r="H116" s="11">
        <f>I115*'Материалы&amp;Труд'!$B$10</f>
        <v>0</v>
      </c>
      <c r="I116" s="11">
        <f>J115*'Материалы&amp;Труд'!$B$10</f>
        <v>0</v>
      </c>
      <c r="J116" s="11">
        <f>K115*'Материалы&amp;Труд'!$B$10</f>
        <v>0</v>
      </c>
      <c r="K116" s="11">
        <f>L115*'Материалы&amp;Труд'!$B$10</f>
        <v>0</v>
      </c>
      <c r="L116" s="11">
        <f>M115*'Материалы&amp;Труд'!$B$10</f>
        <v>0</v>
      </c>
      <c r="M116" s="11">
        <f>O115*'Материалы&amp;Труд'!$B$10</f>
        <v>0</v>
      </c>
      <c r="N116" s="11">
        <f>M116</f>
        <v>0</v>
      </c>
      <c r="O116" s="11">
        <f>'Материалы&amp;Труд'!D14</f>
        <v>0</v>
      </c>
    </row>
    <row r="117" spans="1:15" ht="11.25">
      <c r="A117" s="2" t="s">
        <v>290</v>
      </c>
      <c r="B117" s="14">
        <f aca="true" t="shared" si="25" ref="B117:O117">B115+B116</f>
        <v>0</v>
      </c>
      <c r="C117" s="14">
        <f t="shared" si="25"/>
        <v>0</v>
      </c>
      <c r="D117" s="14">
        <f t="shared" si="25"/>
        <v>0</v>
      </c>
      <c r="E117" s="14">
        <f t="shared" si="25"/>
        <v>0</v>
      </c>
      <c r="F117" s="14">
        <f t="shared" si="25"/>
        <v>0</v>
      </c>
      <c r="G117" s="14">
        <f t="shared" si="25"/>
        <v>0</v>
      </c>
      <c r="H117" s="14">
        <f t="shared" si="25"/>
        <v>0</v>
      </c>
      <c r="I117" s="14">
        <f t="shared" si="25"/>
        <v>0</v>
      </c>
      <c r="J117" s="14">
        <f t="shared" si="25"/>
        <v>0</v>
      </c>
      <c r="K117" s="14">
        <f t="shared" si="25"/>
        <v>0</v>
      </c>
      <c r="L117" s="14">
        <f t="shared" si="25"/>
        <v>0</v>
      </c>
      <c r="M117" s="14">
        <f t="shared" si="25"/>
        <v>0</v>
      </c>
      <c r="N117" s="14">
        <f t="shared" si="25"/>
        <v>0</v>
      </c>
      <c r="O117" s="14">
        <f t="shared" si="25"/>
        <v>0</v>
      </c>
    </row>
    <row r="118" spans="1:15" ht="11.25">
      <c r="A118" s="2" t="s">
        <v>291</v>
      </c>
      <c r="B118" s="11">
        <f>'Исх. Бал.'!B13</f>
        <v>0</v>
      </c>
      <c r="C118" s="11">
        <f aca="true" t="shared" si="26" ref="C118:M118">B116</f>
        <v>0</v>
      </c>
      <c r="D118" s="11">
        <f t="shared" si="26"/>
        <v>0</v>
      </c>
      <c r="E118" s="11">
        <f t="shared" si="26"/>
        <v>0</v>
      </c>
      <c r="F118" s="11">
        <f t="shared" si="26"/>
        <v>0</v>
      </c>
      <c r="G118" s="11">
        <f t="shared" si="26"/>
        <v>0</v>
      </c>
      <c r="H118" s="11">
        <f t="shared" si="26"/>
        <v>0</v>
      </c>
      <c r="I118" s="11">
        <f t="shared" si="26"/>
        <v>0</v>
      </c>
      <c r="J118" s="11">
        <f t="shared" si="26"/>
        <v>0</v>
      </c>
      <c r="K118" s="11">
        <f t="shared" si="26"/>
        <v>0</v>
      </c>
      <c r="L118" s="11">
        <f t="shared" si="26"/>
        <v>0</v>
      </c>
      <c r="M118" s="11">
        <f t="shared" si="26"/>
        <v>0</v>
      </c>
      <c r="N118" s="14">
        <f>B118</f>
        <v>0</v>
      </c>
      <c r="O118" s="14">
        <f>N116</f>
        <v>0</v>
      </c>
    </row>
    <row r="119" spans="1:15" ht="11.25">
      <c r="A119" s="36" t="s">
        <v>292</v>
      </c>
      <c r="B119" s="14">
        <f aca="true" t="shared" si="27" ref="B119:O119">B$117-B$118</f>
        <v>0</v>
      </c>
      <c r="C119" s="14">
        <f t="shared" si="27"/>
        <v>0</v>
      </c>
      <c r="D119" s="14">
        <f t="shared" si="27"/>
        <v>0</v>
      </c>
      <c r="E119" s="14">
        <f t="shared" si="27"/>
        <v>0</v>
      </c>
      <c r="F119" s="14">
        <f t="shared" si="27"/>
        <v>0</v>
      </c>
      <c r="G119" s="14">
        <f t="shared" si="27"/>
        <v>0</v>
      </c>
      <c r="H119" s="14">
        <f t="shared" si="27"/>
        <v>0</v>
      </c>
      <c r="I119" s="14">
        <f t="shared" si="27"/>
        <v>0</v>
      </c>
      <c r="J119" s="14">
        <f t="shared" si="27"/>
        <v>0</v>
      </c>
      <c r="K119" s="14">
        <f t="shared" si="27"/>
        <v>0</v>
      </c>
      <c r="L119" s="14">
        <f t="shared" si="27"/>
        <v>0</v>
      </c>
      <c r="M119" s="14">
        <f t="shared" si="27"/>
        <v>0</v>
      </c>
      <c r="N119" s="14">
        <f t="shared" si="27"/>
        <v>0</v>
      </c>
      <c r="O119" s="14">
        <f t="shared" si="27"/>
        <v>0</v>
      </c>
    </row>
    <row r="121" ht="11.25" hidden="1" outlineLevel="1">
      <c r="A121" s="75" t="s">
        <v>293</v>
      </c>
    </row>
    <row r="122" spans="1:14" ht="11.25" hidden="1" outlineLevel="1">
      <c r="A122" s="36" t="s">
        <v>294</v>
      </c>
      <c r="B122" s="11">
        <f>B$119*'Материалы&amp;Труд'!$C$25*(1+'Управ.&amp;Фин.'!$B$38)</f>
        <v>0</v>
      </c>
      <c r="C122" s="11">
        <f>B$119*'Материалы&amp;Труд'!$D$25*(1+'Управ.&amp;Фин.'!$B$38)</f>
        <v>0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>
        <f aca="true" t="shared" si="28" ref="N122:N134">SUM(B122:M122)</f>
        <v>0</v>
      </c>
    </row>
    <row r="123" spans="1:14" ht="11.25" hidden="1" outlineLevel="1">
      <c r="A123" s="36" t="s">
        <v>295</v>
      </c>
      <c r="B123" s="11">
        <f>C$119*'Материалы&amp;Труд'!$B$25*(1+'Управ.&amp;Фин.'!$B$38)</f>
        <v>0</v>
      </c>
      <c r="C123" s="11">
        <f>C$119*'Материалы&amp;Труд'!$C$25*(1+'Управ.&amp;Фин.'!$B$38)</f>
        <v>0</v>
      </c>
      <c r="D123" s="11">
        <f>C$119*'Материалы&amp;Труд'!$D$25*(1+'Управ.&amp;Фин.'!$B$38)</f>
        <v>0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>
        <f t="shared" si="28"/>
        <v>0</v>
      </c>
    </row>
    <row r="124" spans="1:14" ht="11.25" hidden="1" outlineLevel="1">
      <c r="A124" s="36" t="s">
        <v>296</v>
      </c>
      <c r="B124" s="11"/>
      <c r="C124" s="11">
        <f>D$119*'Материалы&amp;Труд'!$B$25*(1+'Управ.&amp;Фин.'!$B$38)</f>
        <v>0</v>
      </c>
      <c r="D124" s="11">
        <f>D$119*'Материалы&amp;Труд'!$C$25*(1+'Управ.&amp;Фин.'!$B$38)</f>
        <v>0</v>
      </c>
      <c r="E124" s="11">
        <f>D$119*'Материалы&amp;Труд'!$D$25*(1+'Управ.&amp;Фин.'!$B$38)</f>
        <v>0</v>
      </c>
      <c r="F124" s="11"/>
      <c r="G124" s="11"/>
      <c r="H124" s="11"/>
      <c r="I124" s="11"/>
      <c r="J124" s="11"/>
      <c r="K124" s="11"/>
      <c r="L124" s="11"/>
      <c r="M124" s="11"/>
      <c r="N124" s="11">
        <f t="shared" si="28"/>
        <v>0</v>
      </c>
    </row>
    <row r="125" spans="1:14" ht="11.25" hidden="1" outlineLevel="1">
      <c r="A125" s="36" t="s">
        <v>297</v>
      </c>
      <c r="B125" s="11"/>
      <c r="C125" s="11"/>
      <c r="D125" s="11">
        <f>E$119*'Материалы&amp;Труд'!$B$25*(1+'Управ.&amp;Фин.'!$B$38)</f>
        <v>0</v>
      </c>
      <c r="E125" s="11">
        <f>E$119*'Материалы&amp;Труд'!$C$25*(1+'Управ.&amp;Фин.'!$B$38)</f>
        <v>0</v>
      </c>
      <c r="F125" s="11">
        <f>E$119*'Материалы&amp;Труд'!$D$25*(1+'Управ.&amp;Фин.'!$B$38)</f>
        <v>0</v>
      </c>
      <c r="G125" s="11"/>
      <c r="H125" s="11"/>
      <c r="I125" s="11"/>
      <c r="J125" s="11"/>
      <c r="K125" s="11"/>
      <c r="L125" s="11"/>
      <c r="M125" s="11"/>
      <c r="N125" s="11">
        <f t="shared" si="28"/>
        <v>0</v>
      </c>
    </row>
    <row r="126" spans="1:14" ht="11.25" hidden="1" outlineLevel="1">
      <c r="A126" s="36" t="s">
        <v>298</v>
      </c>
      <c r="B126" s="11"/>
      <c r="C126" s="11"/>
      <c r="D126" s="11"/>
      <c r="E126" s="11">
        <f>F$119*'Материалы&amp;Труд'!$B$25*(1+'Управ.&amp;Фин.'!$B$38)</f>
        <v>0</v>
      </c>
      <c r="F126" s="11">
        <f>F$119*'Материалы&amp;Труд'!$C$25*(1+'Управ.&amp;Фин.'!$B$38)</f>
        <v>0</v>
      </c>
      <c r="G126" s="11">
        <f>F$119*'Материалы&amp;Труд'!$D$25*(1+'Управ.&amp;Фин.'!$B$38)</f>
        <v>0</v>
      </c>
      <c r="H126" s="11"/>
      <c r="I126" s="11"/>
      <c r="J126" s="11"/>
      <c r="K126" s="11"/>
      <c r="L126" s="11"/>
      <c r="M126" s="11"/>
      <c r="N126" s="11">
        <f t="shared" si="28"/>
        <v>0</v>
      </c>
    </row>
    <row r="127" spans="1:14" ht="11.25" hidden="1" outlineLevel="1">
      <c r="A127" s="36" t="s">
        <v>299</v>
      </c>
      <c r="B127" s="11"/>
      <c r="C127" s="11"/>
      <c r="D127" s="11"/>
      <c r="E127" s="11"/>
      <c r="F127" s="11">
        <f>G$119*'Материалы&amp;Труд'!$B$25*(1+'Управ.&amp;Фин.'!$B$38)</f>
        <v>0</v>
      </c>
      <c r="G127" s="11">
        <f>G$119*'Материалы&amp;Труд'!$C$25*(1+'Управ.&amp;Фин.'!$B$38)</f>
        <v>0</v>
      </c>
      <c r="H127" s="11">
        <f>G$119*'Материалы&amp;Труд'!$D$25*(1+'Управ.&amp;Фин.'!$B$38)</f>
        <v>0</v>
      </c>
      <c r="I127" s="11"/>
      <c r="J127" s="11"/>
      <c r="K127" s="11"/>
      <c r="L127" s="11"/>
      <c r="M127" s="11"/>
      <c r="N127" s="11">
        <f t="shared" si="28"/>
        <v>0</v>
      </c>
    </row>
    <row r="128" spans="1:14" ht="11.25" hidden="1" outlineLevel="1">
      <c r="A128" s="36" t="s">
        <v>300</v>
      </c>
      <c r="B128" s="11"/>
      <c r="C128" s="11"/>
      <c r="D128" s="11"/>
      <c r="E128" s="11"/>
      <c r="F128" s="11"/>
      <c r="G128" s="11">
        <f>H$119*'Материалы&amp;Труд'!$B$25*(1+'Управ.&amp;Фин.'!$B$38)</f>
        <v>0</v>
      </c>
      <c r="H128" s="11">
        <f>H$119*'Материалы&amp;Труд'!$C$25*(1+'Управ.&amp;Фин.'!$B$38)</f>
        <v>0</v>
      </c>
      <c r="I128" s="11">
        <f>H$119*'Материалы&amp;Труд'!$D$25*(1+'Управ.&amp;Фин.'!$B$38)</f>
        <v>0</v>
      </c>
      <c r="J128" s="11"/>
      <c r="K128" s="11"/>
      <c r="L128" s="11"/>
      <c r="M128" s="11"/>
      <c r="N128" s="11">
        <f t="shared" si="28"/>
        <v>0</v>
      </c>
    </row>
    <row r="129" spans="1:14" ht="11.25" hidden="1" outlineLevel="1">
      <c r="A129" s="36" t="s">
        <v>301</v>
      </c>
      <c r="B129" s="11"/>
      <c r="C129" s="11"/>
      <c r="D129" s="11"/>
      <c r="E129" s="11"/>
      <c r="F129" s="11"/>
      <c r="G129" s="11"/>
      <c r="H129" s="11">
        <f>I$119*'Материалы&amp;Труд'!$B$25*(1+'Управ.&amp;Фин.'!$B$38)</f>
        <v>0</v>
      </c>
      <c r="I129" s="11">
        <f>I$119*'Материалы&amp;Труд'!$C$25*(1+'Управ.&amp;Фин.'!$B$38)</f>
        <v>0</v>
      </c>
      <c r="J129" s="11">
        <f>I$119*'Материалы&amp;Труд'!$D$25*(1+'Управ.&amp;Фин.'!$B$38)</f>
        <v>0</v>
      </c>
      <c r="K129" s="11"/>
      <c r="L129" s="11"/>
      <c r="M129" s="11"/>
      <c r="N129" s="11">
        <f t="shared" si="28"/>
        <v>0</v>
      </c>
    </row>
    <row r="130" spans="1:14" ht="11.25" hidden="1" outlineLevel="1">
      <c r="A130" s="36" t="s">
        <v>302</v>
      </c>
      <c r="B130" s="11"/>
      <c r="C130" s="11"/>
      <c r="D130" s="11"/>
      <c r="E130" s="11"/>
      <c r="F130" s="11"/>
      <c r="G130" s="11"/>
      <c r="H130" s="11"/>
      <c r="I130" s="11">
        <f>J$119*'Материалы&amp;Труд'!$B$25*(1+'Управ.&amp;Фин.'!$B$38)</f>
        <v>0</v>
      </c>
      <c r="J130" s="11">
        <f>J$119*'Материалы&amp;Труд'!$C$25*(1+'Управ.&amp;Фин.'!$B$38)</f>
        <v>0</v>
      </c>
      <c r="K130" s="11">
        <f>J$119*'Материалы&amp;Труд'!$D$25*(1+'Управ.&amp;Фин.'!$B$38)</f>
        <v>0</v>
      </c>
      <c r="L130" s="11"/>
      <c r="M130" s="11"/>
      <c r="N130" s="11">
        <f t="shared" si="28"/>
        <v>0</v>
      </c>
    </row>
    <row r="131" spans="1:14" ht="11.25" hidden="1" outlineLevel="1">
      <c r="A131" s="36" t="s">
        <v>303</v>
      </c>
      <c r="B131" s="11"/>
      <c r="C131" s="11"/>
      <c r="D131" s="11"/>
      <c r="E131" s="11"/>
      <c r="F131" s="11"/>
      <c r="G131" s="11"/>
      <c r="H131" s="11"/>
      <c r="I131" s="11"/>
      <c r="J131" s="11">
        <f>K$119*'Материалы&amp;Труд'!$B$25*(1+'Управ.&amp;Фин.'!$B$38)</f>
        <v>0</v>
      </c>
      <c r="K131" s="11">
        <f>K$119*'Материалы&amp;Труд'!$C$25*(1+'Управ.&amp;Фин.'!$B$38)</f>
        <v>0</v>
      </c>
      <c r="L131" s="11">
        <f>K$119*'Материалы&amp;Труд'!$D$25*(1+'Управ.&amp;Фин.'!$B$38)</f>
        <v>0</v>
      </c>
      <c r="M131" s="11"/>
      <c r="N131" s="11">
        <f t="shared" si="28"/>
        <v>0</v>
      </c>
    </row>
    <row r="132" spans="1:14" ht="11.25" hidden="1" outlineLevel="1">
      <c r="A132" s="36" t="s">
        <v>304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>
        <f>L$119*'Материалы&amp;Труд'!$B$25*(1+'Управ.&amp;Фин.'!$B$38)</f>
        <v>0</v>
      </c>
      <c r="L132" s="11">
        <f>L$119*'Материалы&amp;Труд'!$C$25*(1+'Управ.&amp;Фин.'!$B$38)</f>
        <v>0</v>
      </c>
      <c r="M132" s="11">
        <f>L$119*'Материалы&amp;Труд'!$D$25*(1+'Управ.&amp;Фин.'!$B$38)</f>
        <v>0</v>
      </c>
      <c r="N132" s="11">
        <f t="shared" si="28"/>
        <v>0</v>
      </c>
    </row>
    <row r="133" spans="1:14" ht="11.25" hidden="1" outlineLevel="1">
      <c r="A133" s="36" t="s">
        <v>305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>
        <f>M$119*'Материалы&amp;Труд'!$B$25*(1+'Управ.&amp;Фин.'!$B$38)</f>
        <v>0</v>
      </c>
      <c r="M133" s="11">
        <f>$M$119*'Материалы&amp;Труд'!C$25*(1+'Управ.&amp;Фин.'!$B$38)</f>
        <v>0</v>
      </c>
      <c r="N133" s="11">
        <f t="shared" si="28"/>
        <v>0</v>
      </c>
    </row>
    <row r="134" spans="1:14" ht="11.25" hidden="1" outlineLevel="1">
      <c r="A134" s="36" t="s">
        <v>306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>
        <f>$O$119*'Материалы&amp;Труд'!B$25*(1+'Управ.&amp;Фин.'!B38)</f>
        <v>0</v>
      </c>
      <c r="N134" s="11">
        <f t="shared" si="28"/>
        <v>0</v>
      </c>
    </row>
    <row r="135" spans="1:14" ht="11.25" hidden="1" outlineLevel="1">
      <c r="A135" s="18" t="s">
        <v>307</v>
      </c>
      <c r="B135" s="11">
        <f>SUM(B121:B134)</f>
        <v>0</v>
      </c>
      <c r="C135" s="11">
        <f aca="true" t="shared" si="29" ref="C135:N135">SUM(C121:C134)</f>
        <v>0</v>
      </c>
      <c r="D135" s="11">
        <f t="shared" si="29"/>
        <v>0</v>
      </c>
      <c r="E135" s="11">
        <f t="shared" si="29"/>
        <v>0</v>
      </c>
      <c r="F135" s="11">
        <f t="shared" si="29"/>
        <v>0</v>
      </c>
      <c r="G135" s="11">
        <f t="shared" si="29"/>
        <v>0</v>
      </c>
      <c r="H135" s="11">
        <f t="shared" si="29"/>
        <v>0</v>
      </c>
      <c r="I135" s="11">
        <f t="shared" si="29"/>
        <v>0</v>
      </c>
      <c r="J135" s="11">
        <f t="shared" si="29"/>
        <v>0</v>
      </c>
      <c r="K135" s="11">
        <f t="shared" si="29"/>
        <v>0</v>
      </c>
      <c r="L135" s="11">
        <f t="shared" si="29"/>
        <v>0</v>
      </c>
      <c r="M135" s="11">
        <f t="shared" si="29"/>
        <v>0</v>
      </c>
      <c r="N135" s="11">
        <f t="shared" si="29"/>
        <v>0</v>
      </c>
    </row>
    <row r="136" ht="11.25" hidden="1" outlineLevel="1"/>
    <row r="137" spans="5:15" ht="11.25" collapsed="1">
      <c r="E137" s="24" t="s">
        <v>285</v>
      </c>
      <c r="F137" s="24" t="s">
        <v>313</v>
      </c>
      <c r="G137" s="24"/>
      <c r="H137"/>
      <c r="I137"/>
      <c r="J137"/>
      <c r="K137"/>
      <c r="L137"/>
      <c r="O137" s="38" t="s">
        <v>314</v>
      </c>
    </row>
    <row r="138" ht="11.25">
      <c r="O138" s="39" t="s">
        <v>59</v>
      </c>
    </row>
    <row r="139" spans="2:15" ht="11.25">
      <c r="B139" s="3" t="s">
        <v>58</v>
      </c>
      <c r="C139" s="3" t="s">
        <v>61</v>
      </c>
      <c r="D139" s="3" t="s">
        <v>62</v>
      </c>
      <c r="E139" s="3" t="s">
        <v>63</v>
      </c>
      <c r="F139" s="3" t="s">
        <v>64</v>
      </c>
      <c r="G139" s="3" t="s">
        <v>65</v>
      </c>
      <c r="H139" s="3" t="s">
        <v>66</v>
      </c>
      <c r="I139" s="3" t="s">
        <v>67</v>
      </c>
      <c r="J139" s="3" t="s">
        <v>68</v>
      </c>
      <c r="K139" s="3" t="s">
        <v>69</v>
      </c>
      <c r="L139" s="3" t="s">
        <v>70</v>
      </c>
      <c r="M139" s="38" t="s">
        <v>71</v>
      </c>
      <c r="N139" s="3" t="s">
        <v>271</v>
      </c>
      <c r="O139" s="39" t="s">
        <v>72</v>
      </c>
    </row>
    <row r="140" spans="1:15" ht="11.25">
      <c r="A140" s="2" t="s">
        <v>283</v>
      </c>
      <c r="B140" s="11">
        <f>'Пл.Вып.Пр.'!B54</f>
        <v>0</v>
      </c>
      <c r="C140" s="11">
        <f>'Пл.Вып.Пр.'!C54</f>
        <v>0</v>
      </c>
      <c r="D140" s="11">
        <f>'Пл.Вып.Пр.'!D54</f>
        <v>0</v>
      </c>
      <c r="E140" s="11">
        <f>'Пл.Вып.Пр.'!E54</f>
        <v>0</v>
      </c>
      <c r="F140" s="11">
        <f>'Пл.Вып.Пр.'!F54</f>
        <v>0</v>
      </c>
      <c r="G140" s="11">
        <f>'Пл.Вып.Пр.'!G54</f>
        <v>0</v>
      </c>
      <c r="H140" s="11">
        <f>'Пл.Вып.Пр.'!H54</f>
        <v>0</v>
      </c>
      <c r="I140" s="11">
        <f>'Пл.Вып.Пр.'!I54</f>
        <v>0</v>
      </c>
      <c r="J140" s="11">
        <f>'Пл.Вып.Пр.'!J54</f>
        <v>0</v>
      </c>
      <c r="K140" s="11">
        <f>'Пл.Вып.Пр.'!K54</f>
        <v>0</v>
      </c>
      <c r="L140" s="11">
        <f>'Пл.Вып.Пр.'!L54</f>
        <v>0</v>
      </c>
      <c r="M140" s="11">
        <f>'Пл.Вып.Пр.'!M54</f>
        <v>0</v>
      </c>
      <c r="N140" s="11">
        <f>'Пл.Вып.Пр.'!N54</f>
        <v>0</v>
      </c>
      <c r="O140" s="11">
        <f>'Пл.Вып.Пр.'!O54</f>
        <v>0</v>
      </c>
    </row>
    <row r="141" spans="1:15" ht="11.25">
      <c r="A141" s="36" t="s">
        <v>287</v>
      </c>
      <c r="B141" s="20">
        <f>'Материалы&amp;Труд'!$F$4</f>
        <v>0</v>
      </c>
      <c r="C141" s="20">
        <f>'Материалы&amp;Труд'!$F$4</f>
        <v>0</v>
      </c>
      <c r="D141" s="20">
        <f>'Материалы&amp;Труд'!$F$4</f>
        <v>0</v>
      </c>
      <c r="E141" s="20">
        <f>'Материалы&amp;Труд'!$F$4</f>
        <v>0</v>
      </c>
      <c r="F141" s="20">
        <f>'Материалы&amp;Труд'!$F$4</f>
        <v>0</v>
      </c>
      <c r="G141" s="20">
        <f>'Материалы&amp;Труд'!$F$4</f>
        <v>0</v>
      </c>
      <c r="H141" s="20">
        <f>'Материалы&amp;Труд'!$F$4</f>
        <v>0</v>
      </c>
      <c r="I141" s="20">
        <f>'Материалы&amp;Труд'!$F$4</f>
        <v>0</v>
      </c>
      <c r="J141" s="20">
        <f>'Материалы&amp;Труд'!$F$4</f>
        <v>0</v>
      </c>
      <c r="K141" s="20">
        <f>'Материалы&amp;Труд'!$F$4</f>
        <v>0</v>
      </c>
      <c r="L141" s="20">
        <f>'Материалы&amp;Труд'!$F$4</f>
        <v>0</v>
      </c>
      <c r="M141" s="20">
        <f>'Материалы&amp;Труд'!$F$4</f>
        <v>0</v>
      </c>
      <c r="N141" s="20">
        <f>'Материалы&amp;Труд'!$F$4</f>
        <v>0</v>
      </c>
      <c r="O141" s="20">
        <f>'Материалы&amp;Труд'!$F$4</f>
        <v>0</v>
      </c>
    </row>
    <row r="142" spans="1:15" ht="11.25">
      <c r="A142" s="36" t="s">
        <v>288</v>
      </c>
      <c r="B142" s="11">
        <f aca="true" t="shared" si="30" ref="B142:O142">B140*B141</f>
        <v>0</v>
      </c>
      <c r="C142" s="11">
        <f t="shared" si="30"/>
        <v>0</v>
      </c>
      <c r="D142" s="11">
        <f t="shared" si="30"/>
        <v>0</v>
      </c>
      <c r="E142" s="11">
        <f t="shared" si="30"/>
        <v>0</v>
      </c>
      <c r="F142" s="11">
        <f t="shared" si="30"/>
        <v>0</v>
      </c>
      <c r="G142" s="11">
        <f t="shared" si="30"/>
        <v>0</v>
      </c>
      <c r="H142" s="11">
        <f t="shared" si="30"/>
        <v>0</v>
      </c>
      <c r="I142" s="11">
        <f t="shared" si="30"/>
        <v>0</v>
      </c>
      <c r="J142" s="11">
        <f t="shared" si="30"/>
        <v>0</v>
      </c>
      <c r="K142" s="11">
        <f t="shared" si="30"/>
        <v>0</v>
      </c>
      <c r="L142" s="11">
        <f t="shared" si="30"/>
        <v>0</v>
      </c>
      <c r="M142" s="11">
        <f t="shared" si="30"/>
        <v>0</v>
      </c>
      <c r="N142" s="11">
        <f t="shared" si="30"/>
        <v>0</v>
      </c>
      <c r="O142" s="11">
        <f t="shared" si="30"/>
        <v>0</v>
      </c>
    </row>
    <row r="143" spans="1:15" ht="11.25">
      <c r="A143" s="2" t="s">
        <v>289</v>
      </c>
      <c r="B143" s="11">
        <f>C142*'Материалы&amp;Труд'!$B$11</f>
        <v>0</v>
      </c>
      <c r="C143" s="11">
        <f>D142*'Материалы&amp;Труд'!$B$11</f>
        <v>0</v>
      </c>
      <c r="D143" s="11">
        <f>E142*'Материалы&amp;Труд'!$B$11</f>
        <v>0</v>
      </c>
      <c r="E143" s="11">
        <f>F142*'Материалы&amp;Труд'!$B$11</f>
        <v>0</v>
      </c>
      <c r="F143" s="11">
        <f>G142*'Материалы&amp;Труд'!$B$11</f>
        <v>0</v>
      </c>
      <c r="G143" s="11">
        <f>H142*'Материалы&amp;Труд'!$B$11</f>
        <v>0</v>
      </c>
      <c r="H143" s="11">
        <f>I142*'Материалы&amp;Труд'!$B$11</f>
        <v>0</v>
      </c>
      <c r="I143" s="11">
        <f>J142*'Материалы&amp;Труд'!$B$11</f>
        <v>0</v>
      </c>
      <c r="J143" s="11">
        <f>K142*'Материалы&amp;Труд'!$B$11</f>
        <v>0</v>
      </c>
      <c r="K143" s="11">
        <f>L142*'Материалы&amp;Труд'!$B$11</f>
        <v>0</v>
      </c>
      <c r="L143" s="11">
        <f>M142*'Материалы&amp;Труд'!$B$11</f>
        <v>0</v>
      </c>
      <c r="M143" s="11">
        <f>O142*'Материалы&amp;Труд'!$B$11</f>
        <v>0</v>
      </c>
      <c r="N143" s="11">
        <f>M143</f>
        <v>0</v>
      </c>
      <c r="O143" s="11">
        <f>'Материалы&amp;Труд'!F14</f>
        <v>0</v>
      </c>
    </row>
    <row r="144" spans="1:15" ht="11.25">
      <c r="A144" s="2" t="s">
        <v>290</v>
      </c>
      <c r="B144" s="14">
        <f aca="true" t="shared" si="31" ref="B144:O144">B142+B143</f>
        <v>0</v>
      </c>
      <c r="C144" s="14">
        <f t="shared" si="31"/>
        <v>0</v>
      </c>
      <c r="D144" s="14">
        <f t="shared" si="31"/>
        <v>0</v>
      </c>
      <c r="E144" s="14">
        <f t="shared" si="31"/>
        <v>0</v>
      </c>
      <c r="F144" s="14">
        <f t="shared" si="31"/>
        <v>0</v>
      </c>
      <c r="G144" s="14">
        <f t="shared" si="31"/>
        <v>0</v>
      </c>
      <c r="H144" s="14">
        <f t="shared" si="31"/>
        <v>0</v>
      </c>
      <c r="I144" s="14">
        <f t="shared" si="31"/>
        <v>0</v>
      </c>
      <c r="J144" s="14">
        <f t="shared" si="31"/>
        <v>0</v>
      </c>
      <c r="K144" s="14">
        <f t="shared" si="31"/>
        <v>0</v>
      </c>
      <c r="L144" s="14">
        <f t="shared" si="31"/>
        <v>0</v>
      </c>
      <c r="M144" s="14">
        <f t="shared" si="31"/>
        <v>0</v>
      </c>
      <c r="N144" s="14">
        <f t="shared" si="31"/>
        <v>0</v>
      </c>
      <c r="O144" s="14">
        <f t="shared" si="31"/>
        <v>0</v>
      </c>
    </row>
    <row r="145" spans="1:15" ht="11.25">
      <c r="A145" s="2" t="s">
        <v>291</v>
      </c>
      <c r="B145" s="11">
        <f>'Исх. Бал.'!B14</f>
        <v>0</v>
      </c>
      <c r="C145" s="11">
        <f aca="true" t="shared" si="32" ref="C145:M145">B143</f>
        <v>0</v>
      </c>
      <c r="D145" s="11">
        <f t="shared" si="32"/>
        <v>0</v>
      </c>
      <c r="E145" s="11">
        <f t="shared" si="32"/>
        <v>0</v>
      </c>
      <c r="F145" s="11">
        <f t="shared" si="32"/>
        <v>0</v>
      </c>
      <c r="G145" s="11">
        <f t="shared" si="32"/>
        <v>0</v>
      </c>
      <c r="H145" s="11">
        <f t="shared" si="32"/>
        <v>0</v>
      </c>
      <c r="I145" s="11">
        <f t="shared" si="32"/>
        <v>0</v>
      </c>
      <c r="J145" s="11">
        <f t="shared" si="32"/>
        <v>0</v>
      </c>
      <c r="K145" s="11">
        <f t="shared" si="32"/>
        <v>0</v>
      </c>
      <c r="L145" s="11">
        <f t="shared" si="32"/>
        <v>0</v>
      </c>
      <c r="M145" s="11">
        <f t="shared" si="32"/>
        <v>0</v>
      </c>
      <c r="N145" s="14">
        <f>B145</f>
        <v>0</v>
      </c>
      <c r="O145" s="14">
        <f>N143</f>
        <v>0</v>
      </c>
    </row>
    <row r="146" spans="1:15" ht="11.25">
      <c r="A146" s="36" t="s">
        <v>292</v>
      </c>
      <c r="B146" s="14">
        <f aca="true" t="shared" si="33" ref="B146:O146">B$144-B$145</f>
        <v>0</v>
      </c>
      <c r="C146" s="14">
        <f t="shared" si="33"/>
        <v>0</v>
      </c>
      <c r="D146" s="14">
        <f t="shared" si="33"/>
        <v>0</v>
      </c>
      <c r="E146" s="14">
        <f t="shared" si="33"/>
        <v>0</v>
      </c>
      <c r="F146" s="14">
        <f t="shared" si="33"/>
        <v>0</v>
      </c>
      <c r="G146" s="14">
        <f t="shared" si="33"/>
        <v>0</v>
      </c>
      <c r="H146" s="14">
        <f t="shared" si="33"/>
        <v>0</v>
      </c>
      <c r="I146" s="14">
        <f t="shared" si="33"/>
        <v>0</v>
      </c>
      <c r="J146" s="14">
        <f t="shared" si="33"/>
        <v>0</v>
      </c>
      <c r="K146" s="14">
        <f t="shared" si="33"/>
        <v>0</v>
      </c>
      <c r="L146" s="14">
        <f t="shared" si="33"/>
        <v>0</v>
      </c>
      <c r="M146" s="14">
        <f t="shared" si="33"/>
        <v>0</v>
      </c>
      <c r="N146" s="14">
        <f t="shared" si="33"/>
        <v>0</v>
      </c>
      <c r="O146" s="14">
        <f t="shared" si="33"/>
        <v>0</v>
      </c>
    </row>
    <row r="148" ht="11.25" hidden="1" outlineLevel="1">
      <c r="A148" s="75" t="s">
        <v>293</v>
      </c>
    </row>
    <row r="149" spans="1:14" ht="11.25" hidden="1" outlineLevel="1">
      <c r="A149" s="36" t="s">
        <v>294</v>
      </c>
      <c r="B149" s="11">
        <f>B$146*'Материалы&amp;Труд'!$C$26*(1+'Управ.&amp;Фин.'!$B$38)</f>
        <v>0</v>
      </c>
      <c r="C149" s="11">
        <f>B$146*'Материалы&amp;Труд'!$D$26*(1+'Управ.&amp;Фин.'!$B$38)</f>
        <v>0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>
        <f aca="true" t="shared" si="34" ref="N149:N161">SUM(B149:M149)</f>
        <v>0</v>
      </c>
    </row>
    <row r="150" spans="1:14" ht="11.25" hidden="1" outlineLevel="1">
      <c r="A150" s="36" t="s">
        <v>295</v>
      </c>
      <c r="B150" s="11">
        <f>C$146*'Материалы&amp;Труд'!$B$26*(1+'Управ.&amp;Фин.'!$B$38)</f>
        <v>0</v>
      </c>
      <c r="C150" s="11">
        <f>C$146*'Материалы&amp;Труд'!$C$26*(1+'Управ.&amp;Фин.'!$B$38)</f>
        <v>0</v>
      </c>
      <c r="D150" s="11">
        <f>C$146*'Материалы&amp;Труд'!$D$26*(1+'Управ.&amp;Фин.'!$B$38)</f>
        <v>0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>
        <f t="shared" si="34"/>
        <v>0</v>
      </c>
    </row>
    <row r="151" spans="1:14" ht="11.25" hidden="1" outlineLevel="1">
      <c r="A151" s="36" t="s">
        <v>296</v>
      </c>
      <c r="B151" s="11"/>
      <c r="C151" s="11">
        <f>D$146*'Материалы&amp;Труд'!$B$26*(1+'Управ.&amp;Фин.'!$B$38)</f>
        <v>0</v>
      </c>
      <c r="D151" s="11">
        <f>D$146*'Материалы&amp;Труд'!$C$26*(1+'Управ.&amp;Фин.'!$B$38)</f>
        <v>0</v>
      </c>
      <c r="E151" s="11">
        <f>D$146*'Материалы&amp;Труд'!$D$26*(1+'Управ.&amp;Фин.'!$B$38)</f>
        <v>0</v>
      </c>
      <c r="F151" s="11"/>
      <c r="G151" s="11"/>
      <c r="H151" s="11"/>
      <c r="I151" s="11"/>
      <c r="J151" s="11"/>
      <c r="K151" s="11"/>
      <c r="L151" s="11"/>
      <c r="M151" s="11"/>
      <c r="N151" s="11">
        <f t="shared" si="34"/>
        <v>0</v>
      </c>
    </row>
    <row r="152" spans="1:14" ht="11.25" hidden="1" outlineLevel="1">
      <c r="A152" s="36" t="s">
        <v>297</v>
      </c>
      <c r="B152" s="11"/>
      <c r="C152" s="11"/>
      <c r="D152" s="11">
        <f>E$146*'Материалы&amp;Труд'!$B$26*(1+'Управ.&amp;Фин.'!$B$38)</f>
        <v>0</v>
      </c>
      <c r="E152" s="11">
        <f>E$146*'Материалы&amp;Труд'!$C$26*(1+'Управ.&amp;Фин.'!$B$38)</f>
        <v>0</v>
      </c>
      <c r="F152" s="11">
        <f>E$146*'Материалы&amp;Труд'!$D$26*(1+'Управ.&amp;Фин.'!$B$38)</f>
        <v>0</v>
      </c>
      <c r="G152" s="11"/>
      <c r="H152" s="11"/>
      <c r="I152" s="11"/>
      <c r="J152" s="11"/>
      <c r="K152" s="11"/>
      <c r="L152" s="11"/>
      <c r="M152" s="11"/>
      <c r="N152" s="11">
        <f t="shared" si="34"/>
        <v>0</v>
      </c>
    </row>
    <row r="153" spans="1:14" ht="11.25" hidden="1" outlineLevel="1">
      <c r="A153" s="36" t="s">
        <v>298</v>
      </c>
      <c r="B153" s="11"/>
      <c r="C153" s="11"/>
      <c r="D153" s="11"/>
      <c r="E153" s="11">
        <f>F$146*'Материалы&amp;Труд'!$B$26*(1+'Управ.&amp;Фин.'!$B$38)</f>
        <v>0</v>
      </c>
      <c r="F153" s="11">
        <f>F$146*'Материалы&amp;Труд'!$C$26*(1+'Управ.&amp;Фин.'!$B$38)</f>
        <v>0</v>
      </c>
      <c r="G153" s="11">
        <f>F$146*'Материалы&amp;Труд'!$D$26*(1+'Управ.&amp;Фин.'!$B$38)</f>
        <v>0</v>
      </c>
      <c r="H153" s="11"/>
      <c r="I153" s="11"/>
      <c r="J153" s="11"/>
      <c r="K153" s="11"/>
      <c r="L153" s="11"/>
      <c r="M153" s="11"/>
      <c r="N153" s="11">
        <f t="shared" si="34"/>
        <v>0</v>
      </c>
    </row>
    <row r="154" spans="1:14" ht="11.25" hidden="1" outlineLevel="1">
      <c r="A154" s="36" t="s">
        <v>299</v>
      </c>
      <c r="B154" s="11"/>
      <c r="C154" s="11"/>
      <c r="D154" s="11"/>
      <c r="E154" s="11"/>
      <c r="F154" s="11">
        <f>G$146*'Материалы&amp;Труд'!$B$26*(1+'Управ.&amp;Фин.'!$B$38)</f>
        <v>0</v>
      </c>
      <c r="G154" s="11">
        <f>G$146*'Материалы&amp;Труд'!$C$26*(1+'Управ.&amp;Фин.'!$B$38)</f>
        <v>0</v>
      </c>
      <c r="H154" s="11">
        <f>G$146*'Материалы&amp;Труд'!$D$26*(1+'Управ.&amp;Фин.'!$B$38)</f>
        <v>0</v>
      </c>
      <c r="I154" s="11"/>
      <c r="J154" s="11"/>
      <c r="K154" s="11"/>
      <c r="L154" s="11"/>
      <c r="M154" s="11"/>
      <c r="N154" s="11">
        <f t="shared" si="34"/>
        <v>0</v>
      </c>
    </row>
    <row r="155" spans="1:14" ht="11.25" hidden="1" outlineLevel="1">
      <c r="A155" s="36" t="s">
        <v>300</v>
      </c>
      <c r="B155" s="11"/>
      <c r="C155" s="11"/>
      <c r="D155" s="11"/>
      <c r="E155" s="11"/>
      <c r="F155" s="11"/>
      <c r="G155" s="11">
        <f>H$146*'Материалы&amp;Труд'!$B$26*(1+'Управ.&amp;Фин.'!$B$38)</f>
        <v>0</v>
      </c>
      <c r="H155" s="11">
        <f>H$146*'Материалы&amp;Труд'!$C$26*(1+'Управ.&amp;Фин.'!$B$38)</f>
        <v>0</v>
      </c>
      <c r="I155" s="11">
        <f>H$146*'Материалы&amp;Труд'!$D$26*(1+'Управ.&amp;Фин.'!$B$38)</f>
        <v>0</v>
      </c>
      <c r="J155" s="11"/>
      <c r="K155" s="11"/>
      <c r="L155" s="11"/>
      <c r="M155" s="11"/>
      <c r="N155" s="11">
        <f t="shared" si="34"/>
        <v>0</v>
      </c>
    </row>
    <row r="156" spans="1:14" ht="11.25" hidden="1" outlineLevel="1">
      <c r="A156" s="36" t="s">
        <v>301</v>
      </c>
      <c r="B156" s="11"/>
      <c r="C156" s="11"/>
      <c r="D156" s="11"/>
      <c r="E156" s="11"/>
      <c r="F156" s="11"/>
      <c r="G156" s="11"/>
      <c r="H156" s="11">
        <f>I$146*'Материалы&amp;Труд'!$B$26*(1+'Управ.&amp;Фин.'!$B$38)</f>
        <v>0</v>
      </c>
      <c r="I156" s="11">
        <f>I$146*'Материалы&amp;Труд'!$C$26*(1+'Управ.&amp;Фин.'!$B$38)</f>
        <v>0</v>
      </c>
      <c r="J156" s="11">
        <f>I$146*'Материалы&amp;Труд'!$D$26*(1+'Управ.&amp;Фин.'!$B$38)</f>
        <v>0</v>
      </c>
      <c r="K156" s="11"/>
      <c r="L156" s="11"/>
      <c r="M156" s="11"/>
      <c r="N156" s="11">
        <f t="shared" si="34"/>
        <v>0</v>
      </c>
    </row>
    <row r="157" spans="1:14" ht="11.25" hidden="1" outlineLevel="1">
      <c r="A157" s="36" t="s">
        <v>302</v>
      </c>
      <c r="B157" s="11"/>
      <c r="C157" s="11"/>
      <c r="D157" s="11"/>
      <c r="E157" s="11"/>
      <c r="F157" s="11"/>
      <c r="G157" s="11"/>
      <c r="H157" s="11"/>
      <c r="I157" s="11">
        <f>J$146*'Материалы&amp;Труд'!$B$26*(1+'Управ.&amp;Фин.'!$B$38)</f>
        <v>0</v>
      </c>
      <c r="J157" s="11">
        <f>J$146*'Материалы&amp;Труд'!$C$26*(1+'Управ.&amp;Фин.'!$B$38)</f>
        <v>0</v>
      </c>
      <c r="K157" s="11">
        <f>J$146*'Материалы&amp;Труд'!$D$26*(1+'Управ.&amp;Фин.'!$B$38)</f>
        <v>0</v>
      </c>
      <c r="L157" s="11"/>
      <c r="M157" s="11"/>
      <c r="N157" s="11">
        <f t="shared" si="34"/>
        <v>0</v>
      </c>
    </row>
    <row r="158" spans="1:14" ht="11.25" hidden="1" outlineLevel="1">
      <c r="A158" s="36" t="s">
        <v>303</v>
      </c>
      <c r="B158" s="11"/>
      <c r="C158" s="11"/>
      <c r="D158" s="11"/>
      <c r="E158" s="11"/>
      <c r="F158" s="11"/>
      <c r="G158" s="11"/>
      <c r="H158" s="11"/>
      <c r="I158" s="11"/>
      <c r="J158" s="11">
        <f>K$146*'Материалы&amp;Труд'!$B$26*(1+'Управ.&amp;Фин.'!$B$38)</f>
        <v>0</v>
      </c>
      <c r="K158" s="11">
        <f>K$146*'Материалы&amp;Труд'!$C$26*(1+'Управ.&amp;Фин.'!$B$38)</f>
        <v>0</v>
      </c>
      <c r="L158" s="11">
        <f>K$146*'Материалы&amp;Труд'!$D$26*(1+'Управ.&amp;Фин.'!$B$38)</f>
        <v>0</v>
      </c>
      <c r="M158" s="11"/>
      <c r="N158" s="11">
        <f t="shared" si="34"/>
        <v>0</v>
      </c>
    </row>
    <row r="159" spans="1:14" ht="11.25" hidden="1" outlineLevel="1">
      <c r="A159" s="36" t="s">
        <v>304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>
        <f>L$146*'Материалы&amp;Труд'!$B$26*(1+'Управ.&amp;Фин.'!$B$38)</f>
        <v>0</v>
      </c>
      <c r="L159" s="11">
        <f>L$146*'Материалы&amp;Труд'!$C$26*(1+'Управ.&amp;Фин.'!$B$38)</f>
        <v>0</v>
      </c>
      <c r="M159" s="11">
        <f>L$146*'Материалы&amp;Труд'!$D$26*(1+'Управ.&amp;Фин.'!$B$38)</f>
        <v>0</v>
      </c>
      <c r="N159" s="11">
        <f t="shared" si="34"/>
        <v>0</v>
      </c>
    </row>
    <row r="160" spans="1:14" ht="11.25" hidden="1" outlineLevel="1">
      <c r="A160" s="36" t="s">
        <v>305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>
        <f>M$146*'Материалы&amp;Труд'!$B$26*(1+'Управ.&amp;Фин.'!$B$38)</f>
        <v>0</v>
      </c>
      <c r="M160" s="11">
        <f>$M$146*'Материалы&amp;Труд'!C$26*(1+'Управ.&amp;Фин.'!$B$38)</f>
        <v>0</v>
      </c>
      <c r="N160" s="11">
        <f t="shared" si="34"/>
        <v>0</v>
      </c>
    </row>
    <row r="161" spans="1:14" ht="11.25" hidden="1" outlineLevel="1">
      <c r="A161" s="36" t="s">
        <v>306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>
        <f>$O$146*'Материалы&amp;Труд'!B$26*(1+'Управ.&amp;Фин.'!B38)</f>
        <v>0</v>
      </c>
      <c r="N161" s="11">
        <f t="shared" si="34"/>
        <v>0</v>
      </c>
    </row>
    <row r="162" spans="1:14" ht="11.25" hidden="1" outlineLevel="1">
      <c r="A162" s="18" t="s">
        <v>307</v>
      </c>
      <c r="B162" s="11">
        <f>SUM(B148:B161)</f>
        <v>0</v>
      </c>
      <c r="C162" s="11">
        <f aca="true" t="shared" si="35" ref="C162:N162">SUM(C148:C161)</f>
        <v>0</v>
      </c>
      <c r="D162" s="11">
        <f t="shared" si="35"/>
        <v>0</v>
      </c>
      <c r="E162" s="11">
        <f t="shared" si="35"/>
        <v>0</v>
      </c>
      <c r="F162" s="11">
        <f t="shared" si="35"/>
        <v>0</v>
      </c>
      <c r="G162" s="11">
        <f t="shared" si="35"/>
        <v>0</v>
      </c>
      <c r="H162" s="11">
        <f t="shared" si="35"/>
        <v>0</v>
      </c>
      <c r="I162" s="11">
        <f t="shared" si="35"/>
        <v>0</v>
      </c>
      <c r="J162" s="11">
        <f t="shared" si="35"/>
        <v>0</v>
      </c>
      <c r="K162" s="11">
        <f t="shared" si="35"/>
        <v>0</v>
      </c>
      <c r="L162" s="11">
        <f t="shared" si="35"/>
        <v>0</v>
      </c>
      <c r="M162" s="11">
        <f t="shared" si="35"/>
        <v>0</v>
      </c>
      <c r="N162" s="11">
        <f t="shared" si="35"/>
        <v>0</v>
      </c>
    </row>
    <row r="163" ht="11.25" hidden="1" outlineLevel="1"/>
    <row r="164" spans="1:14" ht="11.25" collapsed="1">
      <c r="A164" s="74" t="s">
        <v>315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1.25">
      <c r="A165" s="61" t="s">
        <v>316</v>
      </c>
      <c r="B165" s="87">
        <f>('Материалы&amp;Труд'!B21*'Пл.Пот.Мат.'!B11+'Материалы&amp;Труд'!B22*'Пл.Пот.Мат.'!B38+'Материалы&amp;Труд'!B23*'Пл.Пот.Мат.'!B65+'Материалы&amp;Труд'!B24*'Пл.Пот.Мат.'!B92+'Материалы&amp;Труд'!B25*'Пл.Пот.Мат.'!B119+'Материалы&amp;Труд'!B26*'Пл.Пот.Мат.'!B146-'Исх. Бал.'!B8)*(1+'Управ.&amp;Фин.'!B38)</f>
        <v>0</v>
      </c>
      <c r="C165" s="87"/>
      <c r="D165" s="87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1.25">
      <c r="A166" s="24" t="s">
        <v>317</v>
      </c>
      <c r="B166" s="54">
        <f>'Исх. Бал.'!B34*(1+'Управ.&amp;Фин.'!B38)</f>
        <v>0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>
        <f aca="true" t="shared" si="36" ref="N166:N179">SUM(B166:M166)</f>
        <v>0</v>
      </c>
    </row>
    <row r="167" spans="1:14" ht="11.25">
      <c r="A167" s="61" t="s">
        <v>294</v>
      </c>
      <c r="B167" s="54">
        <f>B14+B95+B41+B122+B68+B149</f>
        <v>0</v>
      </c>
      <c r="C167" s="54">
        <f>C14+C95+C41+C122+C68+C149</f>
        <v>0</v>
      </c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>
        <f t="shared" si="36"/>
        <v>0</v>
      </c>
    </row>
    <row r="168" spans="1:14" ht="11.25">
      <c r="A168" s="61" t="s">
        <v>295</v>
      </c>
      <c r="B168" s="54">
        <f>B15+B96+B42+B123+B69+B150</f>
        <v>0</v>
      </c>
      <c r="C168" s="54">
        <f>C15+C96+C42+C123+C69+C150</f>
        <v>0</v>
      </c>
      <c r="D168" s="54">
        <f>D15+D96+D42+D123+D69+D150</f>
        <v>0</v>
      </c>
      <c r="E168" s="54"/>
      <c r="F168" s="54"/>
      <c r="G168" s="54"/>
      <c r="H168" s="54"/>
      <c r="I168" s="54"/>
      <c r="J168" s="54"/>
      <c r="K168" s="54"/>
      <c r="L168" s="54"/>
      <c r="M168" s="54"/>
      <c r="N168" s="54">
        <f t="shared" si="36"/>
        <v>0</v>
      </c>
    </row>
    <row r="169" spans="1:14" ht="11.25">
      <c r="A169" s="61" t="s">
        <v>296</v>
      </c>
      <c r="B169" s="54"/>
      <c r="C169" s="54">
        <f>C16+C97+C43+C124+C70+C151</f>
        <v>0</v>
      </c>
      <c r="D169" s="54">
        <f>D16+D97+D43+D124+D70+D151</f>
        <v>0</v>
      </c>
      <c r="E169" s="54">
        <f>E16+E97+E43+E124+E70+E151</f>
        <v>0</v>
      </c>
      <c r="F169" s="54"/>
      <c r="G169" s="54"/>
      <c r="H169" s="54"/>
      <c r="I169" s="54"/>
      <c r="J169" s="54"/>
      <c r="K169" s="54"/>
      <c r="L169" s="54"/>
      <c r="M169" s="54"/>
      <c r="N169" s="54">
        <f t="shared" si="36"/>
        <v>0</v>
      </c>
    </row>
    <row r="170" spans="1:14" ht="11.25">
      <c r="A170" s="61" t="s">
        <v>297</v>
      </c>
      <c r="B170" s="54"/>
      <c r="C170" s="54"/>
      <c r="D170" s="54">
        <f>D17+D98+D44+D125+D71+D152</f>
        <v>0</v>
      </c>
      <c r="E170" s="54">
        <f>E17+E98+E44+E125+E71+E152</f>
        <v>0</v>
      </c>
      <c r="F170" s="54">
        <f>F17+F98+F44+F125+F71+F152</f>
        <v>0</v>
      </c>
      <c r="G170" s="54"/>
      <c r="H170" s="54"/>
      <c r="I170" s="54"/>
      <c r="J170" s="54"/>
      <c r="K170" s="54"/>
      <c r="L170" s="54"/>
      <c r="M170" s="54"/>
      <c r="N170" s="54">
        <f t="shared" si="36"/>
        <v>0</v>
      </c>
    </row>
    <row r="171" spans="1:14" ht="11.25">
      <c r="A171" s="61" t="s">
        <v>298</v>
      </c>
      <c r="B171" s="54"/>
      <c r="C171" s="54"/>
      <c r="D171" s="54"/>
      <c r="E171" s="54">
        <f>E18+E99+E45+E126+E72+E153</f>
        <v>0</v>
      </c>
      <c r="F171" s="54">
        <f>F18+F99+F45+F126+F72+F153</f>
        <v>0</v>
      </c>
      <c r="G171" s="54">
        <f>G18+G99+G45+G126+G72+G153</f>
        <v>0</v>
      </c>
      <c r="H171" s="54"/>
      <c r="I171" s="54"/>
      <c r="J171" s="54"/>
      <c r="K171" s="54"/>
      <c r="L171" s="54"/>
      <c r="M171" s="54"/>
      <c r="N171" s="54">
        <f t="shared" si="36"/>
        <v>0</v>
      </c>
    </row>
    <row r="172" spans="1:14" ht="11.25">
      <c r="A172" s="61" t="s">
        <v>299</v>
      </c>
      <c r="B172" s="54"/>
      <c r="C172" s="54"/>
      <c r="D172" s="54"/>
      <c r="E172" s="54"/>
      <c r="F172" s="54">
        <f>F19+F100+F46+F127+F73+F154</f>
        <v>0</v>
      </c>
      <c r="G172" s="54">
        <f>G19+G100+G46+G127+G73+G154</f>
        <v>0</v>
      </c>
      <c r="H172" s="54">
        <f>H19+H100+H46+H127+H73+H154</f>
        <v>0</v>
      </c>
      <c r="I172" s="54"/>
      <c r="J172" s="54"/>
      <c r="K172" s="54"/>
      <c r="L172" s="54"/>
      <c r="M172" s="54"/>
      <c r="N172" s="54">
        <f t="shared" si="36"/>
        <v>0</v>
      </c>
    </row>
    <row r="173" spans="1:14" ht="11.25">
      <c r="A173" s="61" t="s">
        <v>300</v>
      </c>
      <c r="B173" s="54"/>
      <c r="C173" s="54"/>
      <c r="D173" s="54"/>
      <c r="E173" s="54"/>
      <c r="F173" s="54"/>
      <c r="G173" s="54">
        <f>G20+G101+G47+G128+G74+G155</f>
        <v>0</v>
      </c>
      <c r="H173" s="54">
        <f>H20+H101+H47+H128+H74+H155</f>
        <v>0</v>
      </c>
      <c r="I173" s="54">
        <f>I20+I101+I47+I128+I74+I155</f>
        <v>0</v>
      </c>
      <c r="J173" s="54"/>
      <c r="K173" s="54"/>
      <c r="L173" s="54"/>
      <c r="M173" s="54"/>
      <c r="N173" s="54">
        <f t="shared" si="36"/>
        <v>0</v>
      </c>
    </row>
    <row r="174" spans="1:14" ht="11.25">
      <c r="A174" s="61" t="s">
        <v>301</v>
      </c>
      <c r="B174" s="54"/>
      <c r="C174" s="54"/>
      <c r="D174" s="54"/>
      <c r="E174" s="54"/>
      <c r="F174" s="54"/>
      <c r="G174" s="54"/>
      <c r="H174" s="54">
        <f>H21+H102+H48+H129+H75+H156</f>
        <v>0</v>
      </c>
      <c r="I174" s="54">
        <f>I21+I102+I48+I129+I75+I156</f>
        <v>0</v>
      </c>
      <c r="J174" s="54">
        <f>J21+J102+J48+J129+J75+J156</f>
        <v>0</v>
      </c>
      <c r="K174" s="54"/>
      <c r="L174" s="54"/>
      <c r="M174" s="54"/>
      <c r="N174" s="54">
        <f t="shared" si="36"/>
        <v>0</v>
      </c>
    </row>
    <row r="175" spans="1:14" ht="11.25">
      <c r="A175" s="61" t="s">
        <v>302</v>
      </c>
      <c r="B175" s="54"/>
      <c r="C175" s="54"/>
      <c r="D175" s="54"/>
      <c r="E175" s="54"/>
      <c r="F175" s="54"/>
      <c r="G175" s="54"/>
      <c r="H175" s="54"/>
      <c r="I175" s="54">
        <f>I22+I103+I49+I130+I76+I157</f>
        <v>0</v>
      </c>
      <c r="J175" s="54">
        <f>J22+J103+J49+J130+J76+J157</f>
        <v>0</v>
      </c>
      <c r="K175" s="54">
        <f>K22+K103+K49+K130+K76+K157</f>
        <v>0</v>
      </c>
      <c r="L175" s="54"/>
      <c r="M175" s="54"/>
      <c r="N175" s="54">
        <f t="shared" si="36"/>
        <v>0</v>
      </c>
    </row>
    <row r="176" spans="1:14" ht="11.25">
      <c r="A176" s="61" t="s">
        <v>303</v>
      </c>
      <c r="B176" s="54"/>
      <c r="C176" s="54"/>
      <c r="D176" s="54"/>
      <c r="E176" s="54"/>
      <c r="F176" s="54"/>
      <c r="G176" s="54"/>
      <c r="H176" s="54"/>
      <c r="I176" s="54"/>
      <c r="J176" s="54">
        <f>J23+J104+J50+J131+J77+J158</f>
        <v>0</v>
      </c>
      <c r="K176" s="54">
        <f>K23+K104+K50+K131+K77+K158</f>
        <v>0</v>
      </c>
      <c r="L176" s="54">
        <f>L23+L104+L50+L131+L77+L158</f>
        <v>0</v>
      </c>
      <c r="M176" s="54"/>
      <c r="N176" s="54">
        <f t="shared" si="36"/>
        <v>0</v>
      </c>
    </row>
    <row r="177" spans="1:14" ht="11.25">
      <c r="A177" s="61" t="s">
        <v>304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4">
        <f>K24+K105+K51+K132+K78+K159</f>
        <v>0</v>
      </c>
      <c r="L177" s="54">
        <f>L24+L105+L51+L132+L78+L159</f>
        <v>0</v>
      </c>
      <c r="M177" s="54">
        <f>M24+M105+M51+M132+M78+M159</f>
        <v>0</v>
      </c>
      <c r="N177" s="54">
        <f t="shared" si="36"/>
        <v>0</v>
      </c>
    </row>
    <row r="178" spans="1:14" ht="11.25">
      <c r="A178" s="61" t="s">
        <v>305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>
        <f>L25+L106+L52+L133+L79+L160</f>
        <v>0</v>
      </c>
      <c r="M178" s="54">
        <f>M25+M106+M52+M133+M79+M160</f>
        <v>0</v>
      </c>
      <c r="N178" s="54">
        <f t="shared" si="36"/>
        <v>0</v>
      </c>
    </row>
    <row r="179" spans="1:14" ht="11.25">
      <c r="A179" s="61" t="s">
        <v>306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>
        <f>M26+M107+M53+M134+M80+M161</f>
        <v>0</v>
      </c>
      <c r="N179" s="54">
        <f t="shared" si="36"/>
        <v>0</v>
      </c>
    </row>
    <row r="180" spans="1:14" ht="11.25">
      <c r="A180" s="27" t="s">
        <v>307</v>
      </c>
      <c r="B180" s="54">
        <f>SUM(B166:B179)+B165</f>
        <v>0</v>
      </c>
      <c r="C180" s="54">
        <f aca="true" t="shared" si="37" ref="C180:M180">SUM(C166:C179)</f>
        <v>0</v>
      </c>
      <c r="D180" s="54">
        <f t="shared" si="37"/>
        <v>0</v>
      </c>
      <c r="E180" s="54">
        <f t="shared" si="37"/>
        <v>0</v>
      </c>
      <c r="F180" s="54">
        <f t="shared" si="37"/>
        <v>0</v>
      </c>
      <c r="G180" s="54">
        <f t="shared" si="37"/>
        <v>0</v>
      </c>
      <c r="H180" s="54">
        <f t="shared" si="37"/>
        <v>0</v>
      </c>
      <c r="I180" s="54">
        <f t="shared" si="37"/>
        <v>0</v>
      </c>
      <c r="J180" s="54">
        <f t="shared" si="37"/>
        <v>0</v>
      </c>
      <c r="K180" s="54">
        <f t="shared" si="37"/>
        <v>0</v>
      </c>
      <c r="L180" s="54">
        <f t="shared" si="37"/>
        <v>0</v>
      </c>
      <c r="M180" s="54">
        <f t="shared" si="37"/>
        <v>0</v>
      </c>
      <c r="N180" s="54">
        <f>SUM(N166:N179)</f>
        <v>0</v>
      </c>
    </row>
    <row r="182" ht="11.25">
      <c r="A182" s="36" t="s">
        <v>318</v>
      </c>
    </row>
    <row r="183" ht="11.25">
      <c r="A183" s="36" t="s">
        <v>319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H12">
      <selection activeCell="B22" sqref="B22:N22"/>
    </sheetView>
  </sheetViews>
  <sheetFormatPr defaultColWidth="9.140625" defaultRowHeight="12" outlineLevelRow="1"/>
  <cols>
    <col min="1" max="1" width="32.140625" style="2" customWidth="1"/>
    <col min="2" max="4" width="11.00390625" style="2" customWidth="1"/>
    <col min="5" max="7" width="11.421875" style="2" customWidth="1"/>
    <col min="8" max="13" width="11.140625" style="2" customWidth="1"/>
    <col min="14" max="14" width="11.421875" style="2" customWidth="1"/>
    <col min="15" max="15" width="9.28125" style="2" customWidth="1"/>
    <col min="16" max="16" width="11.00390625" style="2" customWidth="1"/>
    <col min="17" max="17" width="12.00390625" style="2" customWidth="1"/>
    <col min="18" max="18" width="12.7109375" style="2" customWidth="1"/>
    <col min="19" max="19" width="12.00390625" style="2" customWidth="1"/>
    <col min="20" max="20" width="11.28125" style="2" customWidth="1"/>
    <col min="21" max="21" width="10.8515625" style="2" customWidth="1"/>
    <col min="22" max="16384" width="9.28125" style="2" customWidth="1"/>
  </cols>
  <sheetData>
    <row r="1" ht="11.25">
      <c r="A1" s="1" t="s">
        <v>320</v>
      </c>
    </row>
    <row r="2" spans="5:7" ht="11.25">
      <c r="E2" s="24" t="s">
        <v>164</v>
      </c>
      <c r="F2" s="24"/>
      <c r="G2" s="24"/>
    </row>
    <row r="4" spans="2:14" ht="11.25">
      <c r="B4" s="3" t="s">
        <v>58</v>
      </c>
      <c r="C4" s="3" t="s">
        <v>61</v>
      </c>
      <c r="D4" s="3" t="s">
        <v>62</v>
      </c>
      <c r="E4" s="3" t="s">
        <v>63</v>
      </c>
      <c r="F4" s="3" t="s">
        <v>64</v>
      </c>
      <c r="G4" s="3" t="s">
        <v>65</v>
      </c>
      <c r="H4" s="3" t="s">
        <v>66</v>
      </c>
      <c r="I4" s="3" t="s">
        <v>67</v>
      </c>
      <c r="J4" s="3" t="s">
        <v>68</v>
      </c>
      <c r="K4" s="3" t="s">
        <v>69</v>
      </c>
      <c r="L4" s="3" t="s">
        <v>70</v>
      </c>
      <c r="M4" s="38" t="s">
        <v>71</v>
      </c>
      <c r="N4" s="3" t="s">
        <v>271</v>
      </c>
    </row>
    <row r="5" spans="1:14" ht="11.25" outlineLevel="1">
      <c r="A5" s="2" t="s">
        <v>283</v>
      </c>
      <c r="B5" s="14">
        <f>'Пл.Вып.Пр.'!B9</f>
        <v>0</v>
      </c>
      <c r="C5" s="14">
        <f>'Пл.Вып.Пр.'!C9</f>
        <v>0</v>
      </c>
      <c r="D5" s="14">
        <f>'Пл.Вып.Пр.'!D9</f>
        <v>0</v>
      </c>
      <c r="E5" s="14">
        <f>'Пл.Вып.Пр.'!E9</f>
        <v>0</v>
      </c>
      <c r="F5" s="14">
        <f>'Пл.Вып.Пр.'!F9</f>
        <v>0</v>
      </c>
      <c r="G5" s="14">
        <f>'Пл.Вып.Пр.'!G9</f>
        <v>0</v>
      </c>
      <c r="H5" s="14">
        <f>'Пл.Вып.Пр.'!H9</f>
        <v>0</v>
      </c>
      <c r="I5" s="14">
        <f>'Пл.Вып.Пр.'!I9</f>
        <v>0</v>
      </c>
      <c r="J5" s="14">
        <f>'Пл.Вып.Пр.'!J9</f>
        <v>0</v>
      </c>
      <c r="K5" s="14">
        <f>'Пл.Вып.Пр.'!K9</f>
        <v>0</v>
      </c>
      <c r="L5" s="14">
        <f>'Пл.Вып.Пр.'!L9</f>
        <v>0</v>
      </c>
      <c r="M5" s="14">
        <f>'Пл.Вып.Пр.'!M9</f>
        <v>0</v>
      </c>
      <c r="N5" s="14">
        <f>'Пл.Вып.Пр.'!N9</f>
        <v>0</v>
      </c>
    </row>
    <row r="6" spans="1:14" ht="11.25" outlineLevel="1">
      <c r="A6" s="2" t="s">
        <v>321</v>
      </c>
      <c r="B6" s="90">
        <f>'Материалы&amp;Труд'!$B$35</f>
        <v>0</v>
      </c>
      <c r="C6" s="90">
        <f>'Материалы&amp;Труд'!$B$35</f>
        <v>0</v>
      </c>
      <c r="D6" s="90">
        <f>'Материалы&amp;Труд'!$B$35</f>
        <v>0</v>
      </c>
      <c r="E6" s="90">
        <f>'Материалы&amp;Труд'!$B$35</f>
        <v>0</v>
      </c>
      <c r="F6" s="90">
        <f>'Материалы&amp;Труд'!$B$35</f>
        <v>0</v>
      </c>
      <c r="G6" s="90">
        <f>'Материалы&amp;Труд'!$B$35</f>
        <v>0</v>
      </c>
      <c r="H6" s="90">
        <f>'Материалы&amp;Труд'!$B$35</f>
        <v>0</v>
      </c>
      <c r="I6" s="90">
        <f>'Материалы&amp;Труд'!$B$35</f>
        <v>0</v>
      </c>
      <c r="J6" s="90">
        <f>'Материалы&amp;Труд'!$B$35</f>
        <v>0</v>
      </c>
      <c r="K6" s="90">
        <f>'Материалы&amp;Труд'!$B$35</f>
        <v>0</v>
      </c>
      <c r="L6" s="90">
        <f>'Материалы&amp;Труд'!$B$35</f>
        <v>0</v>
      </c>
      <c r="M6" s="90">
        <f>'Материалы&amp;Труд'!$B$35</f>
        <v>0</v>
      </c>
      <c r="N6" s="90">
        <f>'Материалы&amp;Труд'!$B$35</f>
        <v>0</v>
      </c>
    </row>
    <row r="7" spans="1:14" ht="11.25" outlineLevel="1">
      <c r="A7" s="2" t="s">
        <v>322</v>
      </c>
      <c r="B7" s="11">
        <f>B5*B6</f>
        <v>0</v>
      </c>
      <c r="C7" s="11">
        <f aca="true" t="shared" si="0" ref="C7:N7">C5*C6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</row>
    <row r="8" spans="1:14" ht="11.25" outlineLevel="1">
      <c r="A8" s="2" t="s">
        <v>323</v>
      </c>
      <c r="B8" s="55">
        <f>'Материалы&amp;Труд'!$C$35</f>
        <v>0</v>
      </c>
      <c r="C8" s="55">
        <f>'Материалы&amp;Труд'!$C$35</f>
        <v>0</v>
      </c>
      <c r="D8" s="55">
        <f>'Материалы&amp;Труд'!$C$35</f>
        <v>0</v>
      </c>
      <c r="E8" s="55">
        <f>'Материалы&amp;Труд'!$C$35</f>
        <v>0</v>
      </c>
      <c r="F8" s="55">
        <f>'Материалы&amp;Труд'!$C$35</f>
        <v>0</v>
      </c>
      <c r="G8" s="55">
        <f>'Материалы&amp;Труд'!$C$35</f>
        <v>0</v>
      </c>
      <c r="H8" s="55">
        <f>'Материалы&amp;Труд'!$C$35</f>
        <v>0</v>
      </c>
      <c r="I8" s="55">
        <f>'Материалы&amp;Труд'!$C$35</f>
        <v>0</v>
      </c>
      <c r="J8" s="55">
        <f>'Материалы&amp;Труд'!$C$35</f>
        <v>0</v>
      </c>
      <c r="K8" s="55">
        <f>'Материалы&amp;Труд'!$C$35</f>
        <v>0</v>
      </c>
      <c r="L8" s="55">
        <f>'Материалы&amp;Труд'!$C$35</f>
        <v>0</v>
      </c>
      <c r="M8" s="55">
        <f>'Материалы&amp;Труд'!$C$35</f>
        <v>0</v>
      </c>
      <c r="N8" s="55">
        <f>'Материалы&amp;Труд'!$C$35</f>
        <v>0</v>
      </c>
    </row>
    <row r="9" spans="1:14" ht="11.25">
      <c r="A9" s="62" t="s">
        <v>324</v>
      </c>
      <c r="B9" s="11">
        <f aca="true" t="shared" si="1" ref="B9:L9">B7*B8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>M7*M8</f>
        <v>0</v>
      </c>
      <c r="N9" s="11">
        <f>N7*N8</f>
        <v>0</v>
      </c>
    </row>
    <row r="10" spans="1:20" ht="11.25">
      <c r="A10" s="2" t="s">
        <v>325</v>
      </c>
      <c r="B10" s="11">
        <f>B5*'Материалы&amp;Труд'!$D$35</f>
        <v>0</v>
      </c>
      <c r="C10" s="11">
        <f>C5*'Материалы&amp;Труд'!$D$35</f>
        <v>0</v>
      </c>
      <c r="D10" s="11">
        <f>D5*'Материалы&amp;Труд'!$D$35</f>
        <v>0</v>
      </c>
      <c r="E10" s="11">
        <f>E5*'Материалы&amp;Труд'!$D$35</f>
        <v>0</v>
      </c>
      <c r="F10" s="11">
        <f>F5*'Материалы&amp;Труд'!$D$35</f>
        <v>0</v>
      </c>
      <c r="G10" s="11">
        <f>G5*'Материалы&amp;Труд'!$D$35</f>
        <v>0</v>
      </c>
      <c r="H10" s="11">
        <f>H5*'Материалы&amp;Труд'!$D$35</f>
        <v>0</v>
      </c>
      <c r="I10" s="11">
        <f>I5*'Материалы&amp;Труд'!$D$35</f>
        <v>0</v>
      </c>
      <c r="J10" s="11">
        <f>J5*'Материалы&amp;Труд'!$D$35</f>
        <v>0</v>
      </c>
      <c r="K10" s="11">
        <f>K5*'Материалы&amp;Труд'!$D$35</f>
        <v>0</v>
      </c>
      <c r="L10" s="11">
        <f>L5*'Материалы&amp;Труд'!$D$35</f>
        <v>0</v>
      </c>
      <c r="M10" s="11">
        <f>M5*'Материалы&amp;Труд'!$D$35</f>
        <v>0</v>
      </c>
      <c r="N10" s="11">
        <f>N5*'Материалы&amp;Труд'!$D$35</f>
        <v>0</v>
      </c>
      <c r="P10" s="5"/>
      <c r="Q10" s="5"/>
      <c r="R10" s="5"/>
      <c r="S10" s="5"/>
      <c r="T10" s="5"/>
    </row>
    <row r="11" spans="1:20" ht="11.25">
      <c r="A11" s="2" t="s">
        <v>326</v>
      </c>
      <c r="B11" s="11">
        <f>'Материалы&amp;Труд'!$E$35</f>
        <v>0</v>
      </c>
      <c r="C11" s="11">
        <f>'Материалы&amp;Труд'!$E$35</f>
        <v>0</v>
      </c>
      <c r="D11" s="11">
        <f>'Материалы&amp;Труд'!$E$35</f>
        <v>0</v>
      </c>
      <c r="E11" s="11">
        <f>'Материалы&amp;Труд'!$E$35</f>
        <v>0</v>
      </c>
      <c r="F11" s="11">
        <f>'Материалы&amp;Труд'!$E$35</f>
        <v>0</v>
      </c>
      <c r="G11" s="11">
        <f>'Материалы&amp;Труд'!$E$35</f>
        <v>0</v>
      </c>
      <c r="H11" s="11">
        <f>'Материалы&amp;Труд'!$E$35</f>
        <v>0</v>
      </c>
      <c r="I11" s="11">
        <f>'Материалы&amp;Труд'!$E$35</f>
        <v>0</v>
      </c>
      <c r="J11" s="11">
        <f>'Материалы&amp;Труд'!$E$35</f>
        <v>0</v>
      </c>
      <c r="K11" s="11">
        <f>'Материалы&amp;Труд'!$E$35</f>
        <v>0</v>
      </c>
      <c r="L11" s="11">
        <f>'Материалы&amp;Труд'!$E$35</f>
        <v>0</v>
      </c>
      <c r="M11" s="11">
        <f>'Материалы&amp;Труд'!$E$35</f>
        <v>0</v>
      </c>
      <c r="N11" s="11">
        <f>SUM(B11:M11)</f>
        <v>0</v>
      </c>
      <c r="P11" s="5"/>
      <c r="Q11" s="5"/>
      <c r="R11" s="5"/>
      <c r="S11" s="5"/>
      <c r="T11" s="5"/>
    </row>
    <row r="12" spans="1:20" ht="11.25">
      <c r="A12" s="2" t="s">
        <v>327</v>
      </c>
      <c r="B12" s="11">
        <f>SUM(B9:B11)</f>
        <v>0</v>
      </c>
      <c r="C12" s="11">
        <f aca="true" t="shared" si="2" ref="C12:N12">SUM(C9:C11)</f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P12" s="5"/>
      <c r="Q12" s="5"/>
      <c r="R12" s="5"/>
      <c r="S12" s="5"/>
      <c r="T12" s="5"/>
    </row>
    <row r="13" spans="2:20" ht="11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P13" s="5"/>
      <c r="Q13" s="5"/>
      <c r="R13" s="5"/>
      <c r="S13" s="5"/>
      <c r="T13" s="5"/>
    </row>
    <row r="14" spans="5:20" ht="11.25">
      <c r="E14" s="24" t="s">
        <v>165</v>
      </c>
      <c r="F14" s="24"/>
      <c r="G14" s="24"/>
      <c r="P14" s="5"/>
      <c r="Q14" s="5"/>
      <c r="R14" s="5"/>
      <c r="S14" s="5"/>
      <c r="T14" s="5"/>
    </row>
    <row r="15" spans="16:20" ht="11.25">
      <c r="P15" s="5"/>
      <c r="Q15" s="5"/>
      <c r="R15" s="5"/>
      <c r="S15" s="5"/>
      <c r="T15" s="5"/>
    </row>
    <row r="16" spans="2:20" ht="11.25">
      <c r="B16" s="3" t="s">
        <v>58</v>
      </c>
      <c r="C16" s="3" t="s">
        <v>61</v>
      </c>
      <c r="D16" s="3" t="s">
        <v>62</v>
      </c>
      <c r="E16" s="3" t="s">
        <v>63</v>
      </c>
      <c r="F16" s="3" t="s">
        <v>64</v>
      </c>
      <c r="G16" s="3" t="s">
        <v>65</v>
      </c>
      <c r="H16" s="3" t="s">
        <v>66</v>
      </c>
      <c r="I16" s="3" t="s">
        <v>67</v>
      </c>
      <c r="J16" s="3" t="s">
        <v>68</v>
      </c>
      <c r="K16" s="3" t="s">
        <v>69</v>
      </c>
      <c r="L16" s="3" t="s">
        <v>70</v>
      </c>
      <c r="M16" s="38" t="s">
        <v>71</v>
      </c>
      <c r="N16" s="3" t="s">
        <v>271</v>
      </c>
      <c r="P16" s="5"/>
      <c r="Q16" s="5"/>
      <c r="R16" s="5"/>
      <c r="S16" s="5"/>
      <c r="T16" s="5"/>
    </row>
    <row r="17" spans="1:20" ht="11.25" outlineLevel="1">
      <c r="A17" s="2" t="s">
        <v>283</v>
      </c>
      <c r="B17" s="14">
        <f>'Пл.Вып.Пр.'!B18</f>
        <v>0</v>
      </c>
      <c r="C17" s="14">
        <f>'Пл.Вып.Пр.'!C18</f>
        <v>0</v>
      </c>
      <c r="D17" s="14">
        <f>'Пл.Вып.Пр.'!D18</f>
        <v>0</v>
      </c>
      <c r="E17" s="14">
        <f>'Пл.Вып.Пр.'!E18</f>
        <v>0</v>
      </c>
      <c r="F17" s="14">
        <f>'Пл.Вып.Пр.'!F18</f>
        <v>0</v>
      </c>
      <c r="G17" s="14">
        <f>'Пл.Вып.Пр.'!G18</f>
        <v>0</v>
      </c>
      <c r="H17" s="14">
        <f>'Пл.Вып.Пр.'!H18</f>
        <v>0</v>
      </c>
      <c r="I17" s="14">
        <f>'Пл.Вып.Пр.'!I18</f>
        <v>0</v>
      </c>
      <c r="J17" s="14">
        <f>'Пл.Вып.Пр.'!J18</f>
        <v>0</v>
      </c>
      <c r="K17" s="14">
        <f>'Пл.Вып.Пр.'!K18</f>
        <v>0</v>
      </c>
      <c r="L17" s="14">
        <f>'Пл.Вып.Пр.'!L18</f>
        <v>0</v>
      </c>
      <c r="M17" s="14">
        <f>'Пл.Вып.Пр.'!M18</f>
        <v>0</v>
      </c>
      <c r="N17" s="14">
        <f>'Пл.Вып.Пр.'!N18</f>
        <v>0</v>
      </c>
      <c r="P17" s="5"/>
      <c r="Q17" s="5"/>
      <c r="R17" s="5"/>
      <c r="S17" s="5"/>
      <c r="T17" s="5"/>
    </row>
    <row r="18" spans="1:20" ht="11.25" outlineLevel="1">
      <c r="A18" s="2" t="s">
        <v>321</v>
      </c>
      <c r="B18" s="90">
        <f>'Материалы&amp;Труд'!$B$36</f>
        <v>0</v>
      </c>
      <c r="C18" s="90">
        <f>'Материалы&amp;Труд'!$B$36</f>
        <v>0</v>
      </c>
      <c r="D18" s="90">
        <f>'Материалы&amp;Труд'!$B$36</f>
        <v>0</v>
      </c>
      <c r="E18" s="90">
        <f>'Материалы&amp;Труд'!$B$36</f>
        <v>0</v>
      </c>
      <c r="F18" s="90">
        <f>'Материалы&amp;Труд'!$B$36</f>
        <v>0</v>
      </c>
      <c r="G18" s="90">
        <f>'Материалы&amp;Труд'!$B$36</f>
        <v>0</v>
      </c>
      <c r="H18" s="90">
        <f>'Материалы&amp;Труд'!$B$36</f>
        <v>0</v>
      </c>
      <c r="I18" s="90">
        <f>'Материалы&amp;Труд'!$B$36</f>
        <v>0</v>
      </c>
      <c r="J18" s="90">
        <f>'Материалы&amp;Труд'!$B$36</f>
        <v>0</v>
      </c>
      <c r="K18" s="90">
        <f>'Материалы&amp;Труд'!$B$36</f>
        <v>0</v>
      </c>
      <c r="L18" s="90">
        <f>'Материалы&amp;Труд'!$B$36</f>
        <v>0</v>
      </c>
      <c r="M18" s="90">
        <f>'Материалы&amp;Труд'!$B$36</f>
        <v>0</v>
      </c>
      <c r="N18" s="90">
        <f>'Материалы&amp;Труд'!$B$36</f>
        <v>0</v>
      </c>
      <c r="P18" s="5"/>
      <c r="Q18" s="5"/>
      <c r="R18" s="5"/>
      <c r="S18" s="5"/>
      <c r="T18" s="5"/>
    </row>
    <row r="19" spans="1:20" ht="11.25" outlineLevel="1">
      <c r="A19" s="2" t="s">
        <v>322</v>
      </c>
      <c r="B19" s="11">
        <f aca="true" t="shared" si="3" ref="B19:N19">B17*B18</f>
        <v>0</v>
      </c>
      <c r="C19" s="11">
        <f t="shared" si="3"/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0</v>
      </c>
      <c r="P19" s="5"/>
      <c r="Q19" s="5"/>
      <c r="R19" s="5"/>
      <c r="S19" s="5"/>
      <c r="T19" s="5"/>
    </row>
    <row r="20" spans="1:20" ht="11.25" outlineLevel="1">
      <c r="A20" s="2" t="s">
        <v>323</v>
      </c>
      <c r="B20" s="20">
        <f>'Материалы&amp;Труд'!$C$36</f>
        <v>0</v>
      </c>
      <c r="C20" s="20">
        <f>'Материалы&amp;Труд'!$C$36</f>
        <v>0</v>
      </c>
      <c r="D20" s="20">
        <f>'Материалы&amp;Труд'!$C$36</f>
        <v>0</v>
      </c>
      <c r="E20" s="20">
        <f>'Материалы&amp;Труд'!$C$36</f>
        <v>0</v>
      </c>
      <c r="F20" s="20">
        <f>'Материалы&amp;Труд'!$C$36</f>
        <v>0</v>
      </c>
      <c r="G20" s="20">
        <f>'Материалы&amp;Труд'!$C$36</f>
        <v>0</v>
      </c>
      <c r="H20" s="20">
        <f>'Материалы&amp;Труд'!$C$36</f>
        <v>0</v>
      </c>
      <c r="I20" s="20">
        <f>'Материалы&amp;Труд'!$C$36</f>
        <v>0</v>
      </c>
      <c r="J20" s="20">
        <f>'Материалы&amp;Труд'!$C$36</f>
        <v>0</v>
      </c>
      <c r="K20" s="20">
        <f>'Материалы&amp;Труд'!$C$36</f>
        <v>0</v>
      </c>
      <c r="L20" s="20">
        <f>'Материалы&amp;Труд'!$C$36</f>
        <v>0</v>
      </c>
      <c r="M20" s="20">
        <f>'Материалы&amp;Труд'!$C$36</f>
        <v>0</v>
      </c>
      <c r="N20" s="20">
        <f>'Материалы&amp;Труд'!$C$36</f>
        <v>0</v>
      </c>
      <c r="P20" s="5"/>
      <c r="Q20" s="5"/>
      <c r="R20" s="5"/>
      <c r="S20" s="5"/>
      <c r="T20" s="5"/>
    </row>
    <row r="21" spans="1:20" ht="11.25">
      <c r="A21" s="62" t="s">
        <v>324</v>
      </c>
      <c r="B21" s="11">
        <f aca="true" t="shared" si="4" ref="B21:N21">B19*B20</f>
        <v>0</v>
      </c>
      <c r="C21" s="11">
        <f t="shared" si="4"/>
        <v>0</v>
      </c>
      <c r="D21" s="11">
        <f t="shared" si="4"/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  <c r="I21" s="11">
        <f t="shared" si="4"/>
        <v>0</v>
      </c>
      <c r="J21" s="11">
        <f t="shared" si="4"/>
        <v>0</v>
      </c>
      <c r="K21" s="11">
        <f t="shared" si="4"/>
        <v>0</v>
      </c>
      <c r="L21" s="11">
        <f t="shared" si="4"/>
        <v>0</v>
      </c>
      <c r="M21" s="11">
        <f t="shared" si="4"/>
        <v>0</v>
      </c>
      <c r="N21" s="11">
        <f t="shared" si="4"/>
        <v>0</v>
      </c>
      <c r="P21" s="5"/>
      <c r="Q21" s="5"/>
      <c r="R21" s="5"/>
      <c r="S21" s="5"/>
      <c r="T21" s="5"/>
    </row>
    <row r="22" spans="1:20" ht="11.25">
      <c r="A22" s="2" t="s">
        <v>325</v>
      </c>
      <c r="B22" s="11">
        <f>B17*'Материалы&amp;Труд'!$D$36</f>
        <v>0</v>
      </c>
      <c r="C22" s="11">
        <f>C17*'Материалы&amp;Труд'!$D$36</f>
        <v>0</v>
      </c>
      <c r="D22" s="11">
        <f>D17*'Материалы&amp;Труд'!$D$36</f>
        <v>0</v>
      </c>
      <c r="E22" s="11">
        <f>E17*'Материалы&amp;Труд'!$D$36</f>
        <v>0</v>
      </c>
      <c r="F22" s="11">
        <f>F17*'Материалы&amp;Труд'!$D$36</f>
        <v>0</v>
      </c>
      <c r="G22" s="11">
        <f>G17*'Материалы&amp;Труд'!$D$36</f>
        <v>0</v>
      </c>
      <c r="H22" s="11">
        <f>H17*'Материалы&amp;Труд'!$D$36</f>
        <v>0</v>
      </c>
      <c r="I22" s="11">
        <f>I17*'Материалы&amp;Труд'!$D$36</f>
        <v>0</v>
      </c>
      <c r="J22" s="11">
        <f>J17*'Материалы&amp;Труд'!$D$36</f>
        <v>0</v>
      </c>
      <c r="K22" s="11">
        <f>K17*'Материалы&amp;Труд'!$D$36</f>
        <v>0</v>
      </c>
      <c r="L22" s="11">
        <f>L17*'Материалы&amp;Труд'!$D$36</f>
        <v>0</v>
      </c>
      <c r="M22" s="11">
        <f>M17*'Материалы&amp;Труд'!$D$36</f>
        <v>0</v>
      </c>
      <c r="N22" s="11">
        <f>N17*'Материалы&amp;Труд'!$D$36</f>
        <v>0</v>
      </c>
      <c r="P22" s="5"/>
      <c r="Q22" s="5"/>
      <c r="R22" s="5"/>
      <c r="S22" s="5"/>
      <c r="T22" s="5"/>
    </row>
    <row r="23" spans="1:20" ht="11.25">
      <c r="A23" s="2" t="s">
        <v>326</v>
      </c>
      <c r="B23" s="11">
        <f>'Материалы&amp;Труд'!$E$36</f>
        <v>0</v>
      </c>
      <c r="C23" s="11">
        <f>'Материалы&amp;Труд'!$E$36</f>
        <v>0</v>
      </c>
      <c r="D23" s="11">
        <f>'Материалы&amp;Труд'!$E$36</f>
        <v>0</v>
      </c>
      <c r="E23" s="11">
        <f>'Материалы&amp;Труд'!$E$36</f>
        <v>0</v>
      </c>
      <c r="F23" s="11">
        <f>'Материалы&amp;Труд'!$E$36</f>
        <v>0</v>
      </c>
      <c r="G23" s="11">
        <f>'Материалы&amp;Труд'!$E$36</f>
        <v>0</v>
      </c>
      <c r="H23" s="11">
        <f>'Материалы&amp;Труд'!$E$36</f>
        <v>0</v>
      </c>
      <c r="I23" s="11">
        <f>'Материалы&amp;Труд'!$E$36</f>
        <v>0</v>
      </c>
      <c r="J23" s="11">
        <f>'Материалы&amp;Труд'!$E$36</f>
        <v>0</v>
      </c>
      <c r="K23" s="11">
        <f>'Материалы&amp;Труд'!$E$36</f>
        <v>0</v>
      </c>
      <c r="L23" s="11">
        <f>'Материалы&amp;Труд'!$E$36</f>
        <v>0</v>
      </c>
      <c r="M23" s="11">
        <f>'Материалы&amp;Труд'!$E$36</f>
        <v>0</v>
      </c>
      <c r="N23" s="11">
        <f>SUM(B23:M23)</f>
        <v>0</v>
      </c>
      <c r="P23" s="5"/>
      <c r="Q23" s="5"/>
      <c r="R23" s="5"/>
      <c r="S23" s="5"/>
      <c r="T23" s="5"/>
    </row>
    <row r="24" spans="1:20" ht="11.25">
      <c r="A24" s="2" t="s">
        <v>327</v>
      </c>
      <c r="B24" s="11">
        <f>SUM(B21:B23)</f>
        <v>0</v>
      </c>
      <c r="C24" s="11">
        <f aca="true" t="shared" si="5" ref="C24:N24">SUM(C21:C23)</f>
        <v>0</v>
      </c>
      <c r="D24" s="11">
        <f t="shared" si="5"/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P24" s="5"/>
      <c r="Q24" s="5"/>
      <c r="R24" s="5"/>
      <c r="S24" s="5"/>
      <c r="T24" s="5"/>
    </row>
    <row r="25" spans="2:20" ht="11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P25" s="5"/>
      <c r="Q25" s="5"/>
      <c r="R25" s="5"/>
      <c r="S25" s="5"/>
      <c r="T25" s="5"/>
    </row>
    <row r="26" spans="2:20" ht="11.25">
      <c r="B26" s="5"/>
      <c r="C26" s="5"/>
      <c r="D26" s="5"/>
      <c r="E26" s="24" t="s">
        <v>166</v>
      </c>
      <c r="F26" s="24"/>
      <c r="G26" s="24"/>
      <c r="H26" s="5"/>
      <c r="I26" s="5"/>
      <c r="J26" s="5"/>
      <c r="K26" s="5"/>
      <c r="L26" s="5"/>
      <c r="M26" s="5"/>
      <c r="N26" s="5"/>
      <c r="P26" s="5"/>
      <c r="Q26" s="5"/>
      <c r="R26" s="5"/>
      <c r="S26" s="5"/>
      <c r="T26" s="5"/>
    </row>
    <row r="27" spans="2:20" ht="11.25">
      <c r="B27" s="5"/>
      <c r="C27" s="5"/>
      <c r="D27" s="5"/>
      <c r="E27" s="24"/>
      <c r="F27" s="24"/>
      <c r="G27" s="24"/>
      <c r="H27" s="5"/>
      <c r="I27" s="5"/>
      <c r="J27" s="5"/>
      <c r="K27" s="5"/>
      <c r="L27" s="5"/>
      <c r="M27" s="5"/>
      <c r="N27" s="5"/>
      <c r="P27" s="5"/>
      <c r="Q27" s="5"/>
      <c r="R27" s="5"/>
      <c r="S27" s="5"/>
      <c r="T27" s="5"/>
    </row>
    <row r="28" spans="2:20" ht="11.25">
      <c r="B28" s="3" t="s">
        <v>58</v>
      </c>
      <c r="C28" s="3" t="s">
        <v>61</v>
      </c>
      <c r="D28" s="3" t="s">
        <v>62</v>
      </c>
      <c r="E28" s="3" t="s">
        <v>63</v>
      </c>
      <c r="F28" s="3" t="s">
        <v>64</v>
      </c>
      <c r="G28" s="3" t="s">
        <v>65</v>
      </c>
      <c r="H28" s="3" t="s">
        <v>66</v>
      </c>
      <c r="I28" s="3" t="s">
        <v>67</v>
      </c>
      <c r="J28" s="3" t="s">
        <v>68</v>
      </c>
      <c r="K28" s="3" t="s">
        <v>69</v>
      </c>
      <c r="L28" s="3" t="s">
        <v>70</v>
      </c>
      <c r="M28" s="38" t="s">
        <v>71</v>
      </c>
      <c r="N28" s="3" t="s">
        <v>271</v>
      </c>
      <c r="P28" s="5"/>
      <c r="Q28" s="5"/>
      <c r="R28" s="5"/>
      <c r="S28" s="5"/>
      <c r="T28" s="5"/>
    </row>
    <row r="29" spans="1:20" ht="11.25" outlineLevel="1">
      <c r="A29" s="2" t="s">
        <v>283</v>
      </c>
      <c r="B29" s="14">
        <f>'Пл.Вып.Пр.'!B27</f>
        <v>0</v>
      </c>
      <c r="C29" s="14">
        <f>'Пл.Вып.Пр.'!C27</f>
        <v>0</v>
      </c>
      <c r="D29" s="14">
        <f>'Пл.Вып.Пр.'!D27</f>
        <v>0</v>
      </c>
      <c r="E29" s="14">
        <f>'Пл.Вып.Пр.'!E27</f>
        <v>0</v>
      </c>
      <c r="F29" s="14">
        <f>'Пл.Вып.Пр.'!F27</f>
        <v>0</v>
      </c>
      <c r="G29" s="14">
        <f>'Пл.Вып.Пр.'!G27</f>
        <v>0</v>
      </c>
      <c r="H29" s="14">
        <f>'Пл.Вып.Пр.'!H27</f>
        <v>0</v>
      </c>
      <c r="I29" s="14">
        <f>'Пл.Вып.Пр.'!I27</f>
        <v>0</v>
      </c>
      <c r="J29" s="14">
        <f>'Пл.Вып.Пр.'!J27</f>
        <v>0</v>
      </c>
      <c r="K29" s="14">
        <f>'Пл.Вып.Пр.'!K27</f>
        <v>0</v>
      </c>
      <c r="L29" s="14">
        <f>'Пл.Вып.Пр.'!L27</f>
        <v>0</v>
      </c>
      <c r="M29" s="14">
        <f>'Пл.Вып.Пр.'!M27</f>
        <v>0</v>
      </c>
      <c r="N29" s="14">
        <f>'Пл.Вып.Пр.'!N27</f>
        <v>0</v>
      </c>
      <c r="P29" s="5"/>
      <c r="Q29" s="5"/>
      <c r="R29" s="5"/>
      <c r="S29" s="5"/>
      <c r="T29" s="5"/>
    </row>
    <row r="30" spans="1:20" ht="11.25" outlineLevel="1">
      <c r="A30" s="2" t="s">
        <v>321</v>
      </c>
      <c r="B30" s="90">
        <f>'Материалы&amp;Труд'!$B$37</f>
        <v>0</v>
      </c>
      <c r="C30" s="90">
        <f>'Материалы&amp;Труд'!$B$37</f>
        <v>0</v>
      </c>
      <c r="D30" s="90">
        <f>'Материалы&amp;Труд'!$B$37</f>
        <v>0</v>
      </c>
      <c r="E30" s="90">
        <f>'Материалы&amp;Труд'!$B$37</f>
        <v>0</v>
      </c>
      <c r="F30" s="90">
        <f>'Материалы&amp;Труд'!$B$37</f>
        <v>0</v>
      </c>
      <c r="G30" s="90">
        <f>'Материалы&amp;Труд'!$B$37</f>
        <v>0</v>
      </c>
      <c r="H30" s="90">
        <f>'Материалы&amp;Труд'!$B$37</f>
        <v>0</v>
      </c>
      <c r="I30" s="90">
        <f>'Материалы&amp;Труд'!$B$37</f>
        <v>0</v>
      </c>
      <c r="J30" s="90">
        <f>'Материалы&amp;Труд'!$B$37</f>
        <v>0</v>
      </c>
      <c r="K30" s="90">
        <f>'Материалы&amp;Труд'!$B$37</f>
        <v>0</v>
      </c>
      <c r="L30" s="90">
        <f>'Материалы&amp;Труд'!$B$37</f>
        <v>0</v>
      </c>
      <c r="M30" s="90">
        <f>'Материалы&amp;Труд'!$B$37</f>
        <v>0</v>
      </c>
      <c r="N30" s="90">
        <f>'Материалы&amp;Труд'!$B$37</f>
        <v>0</v>
      </c>
      <c r="P30" s="5"/>
      <c r="Q30" s="5"/>
      <c r="R30" s="5"/>
      <c r="S30" s="5"/>
      <c r="T30" s="5"/>
    </row>
    <row r="31" spans="1:20" ht="11.25" outlineLevel="1">
      <c r="A31" s="2" t="s">
        <v>322</v>
      </c>
      <c r="B31" s="11">
        <f aca="true" t="shared" si="6" ref="B31:N31">B29*B30</f>
        <v>0</v>
      </c>
      <c r="C31" s="11">
        <f t="shared" si="6"/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P31" s="5"/>
      <c r="Q31" s="5"/>
      <c r="R31" s="5"/>
      <c r="S31" s="5"/>
      <c r="T31" s="5"/>
    </row>
    <row r="32" spans="1:20" ht="11.25" outlineLevel="1">
      <c r="A32" s="2" t="s">
        <v>323</v>
      </c>
      <c r="B32" s="20">
        <f>'Материалы&amp;Труд'!$C$37</f>
        <v>0</v>
      </c>
      <c r="C32" s="20">
        <f>'Материалы&amp;Труд'!$C$37</f>
        <v>0</v>
      </c>
      <c r="D32" s="20">
        <f>'Материалы&amp;Труд'!$C$37</f>
        <v>0</v>
      </c>
      <c r="E32" s="20">
        <f>'Материалы&amp;Труд'!$C$37</f>
        <v>0</v>
      </c>
      <c r="F32" s="20">
        <f>'Материалы&amp;Труд'!$C$37</f>
        <v>0</v>
      </c>
      <c r="G32" s="20">
        <f>'Материалы&amp;Труд'!$C$37</f>
        <v>0</v>
      </c>
      <c r="H32" s="20">
        <f>'Материалы&amp;Труд'!$C$37</f>
        <v>0</v>
      </c>
      <c r="I32" s="20">
        <f>'Материалы&amp;Труд'!$C$37</f>
        <v>0</v>
      </c>
      <c r="J32" s="20">
        <f>'Материалы&amp;Труд'!$C$37</f>
        <v>0</v>
      </c>
      <c r="K32" s="20">
        <f>'Материалы&amp;Труд'!$C$37</f>
        <v>0</v>
      </c>
      <c r="L32" s="20">
        <f>'Материалы&amp;Труд'!$C$37</f>
        <v>0</v>
      </c>
      <c r="M32" s="20">
        <f>'Материалы&amp;Труд'!$C$37</f>
        <v>0</v>
      </c>
      <c r="N32" s="20">
        <f>'Материалы&amp;Труд'!$C$37</f>
        <v>0</v>
      </c>
      <c r="P32" s="5"/>
      <c r="Q32" s="5"/>
      <c r="R32" s="5"/>
      <c r="S32" s="5"/>
      <c r="T32" s="5"/>
    </row>
    <row r="33" spans="1:20" ht="11.25">
      <c r="A33" s="62" t="s">
        <v>324</v>
      </c>
      <c r="B33" s="11">
        <f aca="true" t="shared" si="7" ref="B33:N33">B31*B32</f>
        <v>0</v>
      </c>
      <c r="C33" s="11">
        <f t="shared" si="7"/>
        <v>0</v>
      </c>
      <c r="D33" s="11">
        <f t="shared" si="7"/>
        <v>0</v>
      </c>
      <c r="E33" s="11">
        <f t="shared" si="7"/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0</v>
      </c>
      <c r="J33" s="11">
        <f t="shared" si="7"/>
        <v>0</v>
      </c>
      <c r="K33" s="11">
        <f t="shared" si="7"/>
        <v>0</v>
      </c>
      <c r="L33" s="11">
        <f t="shared" si="7"/>
        <v>0</v>
      </c>
      <c r="M33" s="11">
        <f t="shared" si="7"/>
        <v>0</v>
      </c>
      <c r="N33" s="11">
        <f t="shared" si="7"/>
        <v>0</v>
      </c>
      <c r="P33" s="5"/>
      <c r="Q33" s="5"/>
      <c r="R33" s="5"/>
      <c r="S33" s="5"/>
      <c r="T33" s="5"/>
    </row>
    <row r="34" spans="1:20" ht="11.25">
      <c r="A34" s="2" t="s">
        <v>325</v>
      </c>
      <c r="B34" s="11">
        <f>B29*'Материалы&amp;Труд'!$D$37</f>
        <v>0</v>
      </c>
      <c r="C34" s="11">
        <f>C29*'Материалы&amp;Труд'!$D$37</f>
        <v>0</v>
      </c>
      <c r="D34" s="11">
        <f>D29*'Материалы&amp;Труд'!$D$37</f>
        <v>0</v>
      </c>
      <c r="E34" s="11">
        <f>E29*'Материалы&amp;Труд'!$D$37</f>
        <v>0</v>
      </c>
      <c r="F34" s="11">
        <f>F29*'Материалы&amp;Труд'!$D$37</f>
        <v>0</v>
      </c>
      <c r="G34" s="11">
        <f>G29*'Материалы&amp;Труд'!$D$37</f>
        <v>0</v>
      </c>
      <c r="H34" s="11">
        <f>H29*'Материалы&amp;Труд'!$D$37</f>
        <v>0</v>
      </c>
      <c r="I34" s="11">
        <f>I29*'Материалы&amp;Труд'!$D$37</f>
        <v>0</v>
      </c>
      <c r="J34" s="11">
        <f>J29*'Материалы&amp;Труд'!$D$37</f>
        <v>0</v>
      </c>
      <c r="K34" s="11">
        <f>K29*'Материалы&amp;Труд'!$D$37</f>
        <v>0</v>
      </c>
      <c r="L34" s="11">
        <f>L29*'Материалы&amp;Труд'!$D$37</f>
        <v>0</v>
      </c>
      <c r="M34" s="11">
        <f>M29*'Материалы&amp;Труд'!$D$37</f>
        <v>0</v>
      </c>
      <c r="N34" s="11">
        <f>N29*'Материалы&amp;Труд'!$D$37</f>
        <v>0</v>
      </c>
      <c r="P34" s="5"/>
      <c r="Q34" s="5"/>
      <c r="R34" s="5"/>
      <c r="S34" s="5"/>
      <c r="T34" s="5"/>
    </row>
    <row r="35" spans="1:20" ht="11.25">
      <c r="A35" s="2" t="s">
        <v>326</v>
      </c>
      <c r="B35" s="11">
        <f>'Материалы&amp;Труд'!$E$37</f>
        <v>0</v>
      </c>
      <c r="C35" s="11">
        <f>'Материалы&amp;Труд'!$E$37</f>
        <v>0</v>
      </c>
      <c r="D35" s="11">
        <f>'Материалы&amp;Труд'!$E$37</f>
        <v>0</v>
      </c>
      <c r="E35" s="11">
        <f>'Материалы&amp;Труд'!$E$37</f>
        <v>0</v>
      </c>
      <c r="F35" s="11">
        <f>'Материалы&amp;Труд'!$E$37</f>
        <v>0</v>
      </c>
      <c r="G35" s="11">
        <f>'Материалы&amp;Труд'!$E$37</f>
        <v>0</v>
      </c>
      <c r="H35" s="11">
        <f>'Материалы&amp;Труд'!$E$37</f>
        <v>0</v>
      </c>
      <c r="I35" s="11">
        <f>'Материалы&amp;Труд'!$E$37</f>
        <v>0</v>
      </c>
      <c r="J35" s="11">
        <f>'Материалы&amp;Труд'!$E$37</f>
        <v>0</v>
      </c>
      <c r="K35" s="11">
        <f>'Материалы&amp;Труд'!$E$37</f>
        <v>0</v>
      </c>
      <c r="L35" s="11">
        <f>'Материалы&amp;Труд'!$E$37</f>
        <v>0</v>
      </c>
      <c r="M35" s="11">
        <f>'Материалы&amp;Труд'!$E$37</f>
        <v>0</v>
      </c>
      <c r="N35" s="11">
        <f>SUM(B35:M35)</f>
        <v>0</v>
      </c>
      <c r="P35" s="5"/>
      <c r="Q35" s="5"/>
      <c r="R35" s="5"/>
      <c r="S35" s="5"/>
      <c r="T35" s="5"/>
    </row>
    <row r="36" spans="1:20" ht="11.25">
      <c r="A36" s="2" t="s">
        <v>327</v>
      </c>
      <c r="B36" s="11">
        <f aca="true" t="shared" si="8" ref="B36:N36">SUM(B33:B35)</f>
        <v>0</v>
      </c>
      <c r="C36" s="11">
        <f t="shared" si="8"/>
        <v>0</v>
      </c>
      <c r="D36" s="11">
        <f t="shared" si="8"/>
        <v>0</v>
      </c>
      <c r="E36" s="11">
        <f t="shared" si="8"/>
        <v>0</v>
      </c>
      <c r="F36" s="11">
        <f t="shared" si="8"/>
        <v>0</v>
      </c>
      <c r="G36" s="11">
        <f t="shared" si="8"/>
        <v>0</v>
      </c>
      <c r="H36" s="11">
        <f t="shared" si="8"/>
        <v>0</v>
      </c>
      <c r="I36" s="11">
        <f t="shared" si="8"/>
        <v>0</v>
      </c>
      <c r="J36" s="11">
        <f t="shared" si="8"/>
        <v>0</v>
      </c>
      <c r="K36" s="11">
        <f t="shared" si="8"/>
        <v>0</v>
      </c>
      <c r="L36" s="11">
        <f t="shared" si="8"/>
        <v>0</v>
      </c>
      <c r="M36" s="11">
        <f t="shared" si="8"/>
        <v>0</v>
      </c>
      <c r="N36" s="11">
        <f t="shared" si="8"/>
        <v>0</v>
      </c>
      <c r="P36" s="5"/>
      <c r="Q36" s="5"/>
      <c r="R36" s="5"/>
      <c r="S36" s="5"/>
      <c r="T36" s="5"/>
    </row>
    <row r="37" spans="2:20" ht="11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P37" s="5"/>
      <c r="Q37" s="5"/>
      <c r="R37" s="5"/>
      <c r="S37" s="5"/>
      <c r="T37" s="5"/>
    </row>
    <row r="38" spans="2:20" ht="11.25">
      <c r="B38" s="5"/>
      <c r="C38" s="5"/>
      <c r="D38" s="5"/>
      <c r="E38" s="24" t="s">
        <v>167</v>
      </c>
      <c r="F38" s="24"/>
      <c r="G38" s="24"/>
      <c r="H38" s="5"/>
      <c r="I38" s="5"/>
      <c r="J38" s="5"/>
      <c r="K38" s="5"/>
      <c r="L38" s="5"/>
      <c r="M38" s="5"/>
      <c r="N38" s="5"/>
      <c r="P38" s="5"/>
      <c r="Q38" s="5"/>
      <c r="R38" s="5"/>
      <c r="S38" s="5"/>
      <c r="T38" s="5"/>
    </row>
    <row r="39" spans="2:20" ht="11.25">
      <c r="B39" s="5"/>
      <c r="C39" s="5"/>
      <c r="D39" s="5"/>
      <c r="E39" s="24"/>
      <c r="F39" s="24"/>
      <c r="G39" s="24"/>
      <c r="H39" s="5"/>
      <c r="I39" s="5"/>
      <c r="J39" s="5"/>
      <c r="K39" s="5"/>
      <c r="L39" s="5"/>
      <c r="M39" s="5"/>
      <c r="N39" s="5"/>
      <c r="P39" s="5"/>
      <c r="Q39" s="5"/>
      <c r="R39" s="5"/>
      <c r="S39" s="5"/>
      <c r="T39" s="5"/>
    </row>
    <row r="40" spans="2:20" ht="11.25">
      <c r="B40" s="3" t="s">
        <v>58</v>
      </c>
      <c r="C40" s="3" t="s">
        <v>61</v>
      </c>
      <c r="D40" s="3" t="s">
        <v>62</v>
      </c>
      <c r="E40" s="3" t="s">
        <v>63</v>
      </c>
      <c r="F40" s="3" t="s">
        <v>64</v>
      </c>
      <c r="G40" s="3" t="s">
        <v>65</v>
      </c>
      <c r="H40" s="3" t="s">
        <v>66</v>
      </c>
      <c r="I40" s="3" t="s">
        <v>67</v>
      </c>
      <c r="J40" s="3" t="s">
        <v>68</v>
      </c>
      <c r="K40" s="3" t="s">
        <v>69</v>
      </c>
      <c r="L40" s="3" t="s">
        <v>70</v>
      </c>
      <c r="M40" s="38" t="s">
        <v>71</v>
      </c>
      <c r="N40" s="3" t="s">
        <v>271</v>
      </c>
      <c r="P40" s="5"/>
      <c r="Q40" s="5"/>
      <c r="R40" s="5"/>
      <c r="S40" s="5"/>
      <c r="T40" s="5"/>
    </row>
    <row r="41" spans="1:20" ht="11.25" outlineLevel="1">
      <c r="A41" s="2" t="s">
        <v>283</v>
      </c>
      <c r="B41" s="14">
        <f>'Пл.Вып.Пр.'!B36</f>
        <v>0</v>
      </c>
      <c r="C41" s="14">
        <f>'Пл.Вып.Пр.'!C36</f>
        <v>0</v>
      </c>
      <c r="D41" s="14">
        <f>'Пл.Вып.Пр.'!D36</f>
        <v>0</v>
      </c>
      <c r="E41" s="14">
        <f>'Пл.Вып.Пр.'!E36</f>
        <v>0</v>
      </c>
      <c r="F41" s="14">
        <f>'Пл.Вып.Пр.'!F36</f>
        <v>0</v>
      </c>
      <c r="G41" s="14">
        <f>'Пл.Вып.Пр.'!G36</f>
        <v>0</v>
      </c>
      <c r="H41" s="14">
        <f>'Пл.Вып.Пр.'!H36</f>
        <v>0</v>
      </c>
      <c r="I41" s="14">
        <f>'Пл.Вып.Пр.'!I36</f>
        <v>0</v>
      </c>
      <c r="J41" s="14">
        <f>'Пл.Вып.Пр.'!J36</f>
        <v>0</v>
      </c>
      <c r="K41" s="14">
        <f>'Пл.Вып.Пр.'!K36</f>
        <v>0</v>
      </c>
      <c r="L41" s="14">
        <f>'Пл.Вып.Пр.'!L36</f>
        <v>0</v>
      </c>
      <c r="M41" s="14">
        <f>'Пл.Вып.Пр.'!M36</f>
        <v>0</v>
      </c>
      <c r="N41" s="14">
        <f>'Пл.Вып.Пр.'!N36</f>
        <v>0</v>
      </c>
      <c r="P41" s="5"/>
      <c r="Q41" s="5"/>
      <c r="R41" s="5"/>
      <c r="S41" s="5"/>
      <c r="T41" s="5"/>
    </row>
    <row r="42" spans="1:20" ht="11.25" outlineLevel="1">
      <c r="A42" s="2" t="s">
        <v>321</v>
      </c>
      <c r="B42" s="66">
        <f>'Материалы&amp;Труд'!$B$38</f>
        <v>0</v>
      </c>
      <c r="C42" s="66">
        <f>'Материалы&amp;Труд'!$B$38</f>
        <v>0</v>
      </c>
      <c r="D42" s="66">
        <f>'Материалы&amp;Труд'!$B$38</f>
        <v>0</v>
      </c>
      <c r="E42" s="66">
        <f>'Материалы&amp;Труд'!$B$38</f>
        <v>0</v>
      </c>
      <c r="F42" s="66">
        <f>'Материалы&amp;Труд'!$B$38</f>
        <v>0</v>
      </c>
      <c r="G42" s="66">
        <f>'Материалы&amp;Труд'!$B$38</f>
        <v>0</v>
      </c>
      <c r="H42" s="66">
        <f>'Материалы&amp;Труд'!$B$38</f>
        <v>0</v>
      </c>
      <c r="I42" s="66">
        <f>'Материалы&amp;Труд'!$B$38</f>
        <v>0</v>
      </c>
      <c r="J42" s="66">
        <f>'Материалы&amp;Труд'!$B$38</f>
        <v>0</v>
      </c>
      <c r="K42" s="66">
        <f>'Материалы&amp;Труд'!$B$38</f>
        <v>0</v>
      </c>
      <c r="L42" s="66">
        <f>'Материалы&amp;Труд'!$B$38</f>
        <v>0</v>
      </c>
      <c r="M42" s="66">
        <f>'Материалы&amp;Труд'!$B$38</f>
        <v>0</v>
      </c>
      <c r="N42" s="66">
        <f>'Материалы&amp;Труд'!$B$38</f>
        <v>0</v>
      </c>
      <c r="P42" s="5"/>
      <c r="Q42" s="5"/>
      <c r="R42" s="5"/>
      <c r="S42" s="5"/>
      <c r="T42" s="5"/>
    </row>
    <row r="43" spans="1:20" ht="11.25" outlineLevel="1">
      <c r="A43" s="2" t="s">
        <v>322</v>
      </c>
      <c r="B43" s="11">
        <f aca="true" t="shared" si="9" ref="B43:N43">B41*B42</f>
        <v>0</v>
      </c>
      <c r="C43" s="11">
        <f t="shared" si="9"/>
        <v>0</v>
      </c>
      <c r="D43" s="11">
        <f t="shared" si="9"/>
        <v>0</v>
      </c>
      <c r="E43" s="11">
        <f t="shared" si="9"/>
        <v>0</v>
      </c>
      <c r="F43" s="11">
        <f t="shared" si="9"/>
        <v>0</v>
      </c>
      <c r="G43" s="11">
        <f t="shared" si="9"/>
        <v>0</v>
      </c>
      <c r="H43" s="11">
        <f t="shared" si="9"/>
        <v>0</v>
      </c>
      <c r="I43" s="11">
        <f t="shared" si="9"/>
        <v>0</v>
      </c>
      <c r="J43" s="11">
        <f t="shared" si="9"/>
        <v>0</v>
      </c>
      <c r="K43" s="11">
        <f t="shared" si="9"/>
        <v>0</v>
      </c>
      <c r="L43" s="11">
        <f t="shared" si="9"/>
        <v>0</v>
      </c>
      <c r="M43" s="11">
        <f t="shared" si="9"/>
        <v>0</v>
      </c>
      <c r="N43" s="11">
        <f t="shared" si="9"/>
        <v>0</v>
      </c>
      <c r="P43" s="5"/>
      <c r="Q43" s="5"/>
      <c r="R43" s="5"/>
      <c r="S43" s="5"/>
      <c r="T43" s="5"/>
    </row>
    <row r="44" spans="1:20" ht="11.25" outlineLevel="1">
      <c r="A44" s="2" t="s">
        <v>323</v>
      </c>
      <c r="B44" s="20">
        <f>'Материалы&amp;Труд'!$C$38</f>
        <v>0</v>
      </c>
      <c r="C44" s="20">
        <f>'Материалы&amp;Труд'!$C$38</f>
        <v>0</v>
      </c>
      <c r="D44" s="20">
        <f>'Материалы&amp;Труд'!$C$38</f>
        <v>0</v>
      </c>
      <c r="E44" s="20">
        <f>'Материалы&amp;Труд'!$C$38</f>
        <v>0</v>
      </c>
      <c r="F44" s="20">
        <f>'Материалы&amp;Труд'!$C$38</f>
        <v>0</v>
      </c>
      <c r="G44" s="20">
        <f>'Материалы&amp;Труд'!$C$38</f>
        <v>0</v>
      </c>
      <c r="H44" s="20">
        <f>'Материалы&amp;Труд'!$C$38</f>
        <v>0</v>
      </c>
      <c r="I44" s="20">
        <f>'Материалы&amp;Труд'!$C$38</f>
        <v>0</v>
      </c>
      <c r="J44" s="20">
        <f>'Материалы&amp;Труд'!$C$38</f>
        <v>0</v>
      </c>
      <c r="K44" s="20">
        <f>'Материалы&amp;Труд'!$C$38</f>
        <v>0</v>
      </c>
      <c r="L44" s="20">
        <f>'Материалы&amp;Труд'!$C$38</f>
        <v>0</v>
      </c>
      <c r="M44" s="20">
        <f>'Материалы&amp;Труд'!$C$38</f>
        <v>0</v>
      </c>
      <c r="N44" s="20">
        <f>'Материалы&amp;Труд'!$C$38</f>
        <v>0</v>
      </c>
      <c r="P44" s="5"/>
      <c r="Q44" s="5"/>
      <c r="R44" s="5"/>
      <c r="S44" s="5"/>
      <c r="T44" s="5"/>
    </row>
    <row r="45" spans="1:20" ht="11.25">
      <c r="A45" s="62" t="s">
        <v>324</v>
      </c>
      <c r="B45" s="11">
        <f aca="true" t="shared" si="10" ref="B45:N45">B43*B44</f>
        <v>0</v>
      </c>
      <c r="C45" s="11">
        <f t="shared" si="10"/>
        <v>0</v>
      </c>
      <c r="D45" s="11">
        <f t="shared" si="10"/>
        <v>0</v>
      </c>
      <c r="E45" s="11">
        <f t="shared" si="10"/>
        <v>0</v>
      </c>
      <c r="F45" s="11">
        <f t="shared" si="10"/>
        <v>0</v>
      </c>
      <c r="G45" s="11">
        <f t="shared" si="10"/>
        <v>0</v>
      </c>
      <c r="H45" s="11">
        <f t="shared" si="10"/>
        <v>0</v>
      </c>
      <c r="I45" s="11">
        <f t="shared" si="10"/>
        <v>0</v>
      </c>
      <c r="J45" s="11">
        <f t="shared" si="10"/>
        <v>0</v>
      </c>
      <c r="K45" s="11">
        <f t="shared" si="10"/>
        <v>0</v>
      </c>
      <c r="L45" s="11">
        <f t="shared" si="10"/>
        <v>0</v>
      </c>
      <c r="M45" s="11">
        <f t="shared" si="10"/>
        <v>0</v>
      </c>
      <c r="N45" s="11">
        <f t="shared" si="10"/>
        <v>0</v>
      </c>
      <c r="P45" s="5"/>
      <c r="Q45" s="5"/>
      <c r="R45" s="5"/>
      <c r="S45" s="5"/>
      <c r="T45" s="5"/>
    </row>
    <row r="46" spans="1:20" ht="11.25">
      <c r="A46" s="2" t="s">
        <v>325</v>
      </c>
      <c r="B46" s="11">
        <f>B41*'Материалы&amp;Труд'!$D$38</f>
        <v>0</v>
      </c>
      <c r="C46" s="11">
        <f>C41*'Материалы&amp;Труд'!$D$38</f>
        <v>0</v>
      </c>
      <c r="D46" s="11">
        <f>D41*'Материалы&amp;Труд'!$D$38</f>
        <v>0</v>
      </c>
      <c r="E46" s="11">
        <f>E41*'Материалы&amp;Труд'!$D$38</f>
        <v>0</v>
      </c>
      <c r="F46" s="11">
        <f>F41*'Материалы&amp;Труд'!$D$38</f>
        <v>0</v>
      </c>
      <c r="G46" s="11">
        <f>G41*'Материалы&amp;Труд'!$D$38</f>
        <v>0</v>
      </c>
      <c r="H46" s="11">
        <f>H41*'Материалы&amp;Труд'!$D$38</f>
        <v>0</v>
      </c>
      <c r="I46" s="11">
        <f>I41*'Материалы&amp;Труд'!$D$38</f>
        <v>0</v>
      </c>
      <c r="J46" s="11">
        <f>J41*'Материалы&amp;Труд'!$D$38</f>
        <v>0</v>
      </c>
      <c r="K46" s="11">
        <f>K41*'Материалы&amp;Труд'!$D$38</f>
        <v>0</v>
      </c>
      <c r="L46" s="11">
        <f>L41*'Материалы&amp;Труд'!$D$38</f>
        <v>0</v>
      </c>
      <c r="M46" s="11">
        <f>M41*'Материалы&amp;Труд'!$D$38</f>
        <v>0</v>
      </c>
      <c r="N46" s="11">
        <f>N41*'Материалы&amp;Труд'!$D$38</f>
        <v>0</v>
      </c>
      <c r="P46" s="5"/>
      <c r="Q46" s="5"/>
      <c r="R46" s="5"/>
      <c r="S46" s="5"/>
      <c r="T46" s="5"/>
    </row>
    <row r="47" spans="1:20" ht="11.25">
      <c r="A47" s="2" t="s">
        <v>326</v>
      </c>
      <c r="B47" s="11">
        <f>'Материалы&amp;Труд'!$E$38</f>
        <v>0</v>
      </c>
      <c r="C47" s="11">
        <f>'Материалы&amp;Труд'!$E$38</f>
        <v>0</v>
      </c>
      <c r="D47" s="11">
        <f>'Материалы&amp;Труд'!$E$38</f>
        <v>0</v>
      </c>
      <c r="E47" s="11">
        <f>'Материалы&amp;Труд'!$E$38</f>
        <v>0</v>
      </c>
      <c r="F47" s="11">
        <f>'Материалы&amp;Труд'!$E$38</f>
        <v>0</v>
      </c>
      <c r="G47" s="11">
        <f>'Материалы&amp;Труд'!$E$38</f>
        <v>0</v>
      </c>
      <c r="H47" s="11">
        <f>'Материалы&amp;Труд'!$E$38</f>
        <v>0</v>
      </c>
      <c r="I47" s="11">
        <f>'Материалы&amp;Труд'!$E$38</f>
        <v>0</v>
      </c>
      <c r="J47" s="11">
        <f>'Материалы&amp;Труд'!$E$38</f>
        <v>0</v>
      </c>
      <c r="K47" s="11">
        <f>'Материалы&amp;Труд'!$E$38</f>
        <v>0</v>
      </c>
      <c r="L47" s="11">
        <f>'Материалы&amp;Труд'!$E$38</f>
        <v>0</v>
      </c>
      <c r="M47" s="11">
        <f>'Материалы&amp;Труд'!$E$38</f>
        <v>0</v>
      </c>
      <c r="N47" s="11">
        <f>SUM(B47:M47)</f>
        <v>0</v>
      </c>
      <c r="P47" s="5"/>
      <c r="Q47" s="5"/>
      <c r="R47" s="5"/>
      <c r="S47" s="5"/>
      <c r="T47" s="5"/>
    </row>
    <row r="48" spans="1:20" ht="11.25">
      <c r="A48" s="2" t="s">
        <v>327</v>
      </c>
      <c r="B48" s="11">
        <f aca="true" t="shared" si="11" ref="B48:N48">SUM(B45:B47)</f>
        <v>0</v>
      </c>
      <c r="C48" s="11">
        <f t="shared" si="11"/>
        <v>0</v>
      </c>
      <c r="D48" s="11">
        <f t="shared" si="11"/>
        <v>0</v>
      </c>
      <c r="E48" s="11">
        <f t="shared" si="11"/>
        <v>0</v>
      </c>
      <c r="F48" s="11">
        <f t="shared" si="11"/>
        <v>0</v>
      </c>
      <c r="G48" s="11">
        <f t="shared" si="11"/>
        <v>0</v>
      </c>
      <c r="H48" s="11">
        <f t="shared" si="11"/>
        <v>0</v>
      </c>
      <c r="I48" s="11">
        <f t="shared" si="11"/>
        <v>0</v>
      </c>
      <c r="J48" s="11">
        <f t="shared" si="11"/>
        <v>0</v>
      </c>
      <c r="K48" s="11">
        <f t="shared" si="11"/>
        <v>0</v>
      </c>
      <c r="L48" s="11">
        <f t="shared" si="11"/>
        <v>0</v>
      </c>
      <c r="M48" s="11">
        <f t="shared" si="11"/>
        <v>0</v>
      </c>
      <c r="N48" s="11">
        <f t="shared" si="11"/>
        <v>0</v>
      </c>
      <c r="P48" s="5"/>
      <c r="Q48" s="5"/>
      <c r="R48" s="5"/>
      <c r="S48" s="5"/>
      <c r="T48" s="5"/>
    </row>
    <row r="49" spans="2:20" ht="11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P49" s="5"/>
      <c r="Q49" s="5"/>
      <c r="R49" s="5"/>
      <c r="S49" s="5"/>
      <c r="T49" s="5"/>
    </row>
    <row r="50" spans="2:20" ht="11.25">
      <c r="B50" s="5"/>
      <c r="C50" s="5"/>
      <c r="D50" s="5"/>
      <c r="E50" s="24" t="s">
        <v>168</v>
      </c>
      <c r="F50" s="24"/>
      <c r="G50" s="24"/>
      <c r="H50" s="5"/>
      <c r="I50" s="5"/>
      <c r="J50" s="5"/>
      <c r="K50" s="5"/>
      <c r="L50" s="5"/>
      <c r="M50" s="5"/>
      <c r="N50" s="5"/>
      <c r="P50" s="5"/>
      <c r="Q50" s="5"/>
      <c r="R50" s="5"/>
      <c r="S50" s="5"/>
      <c r="T50" s="5"/>
    </row>
    <row r="51" spans="2:20" ht="11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P51" s="5"/>
      <c r="Q51" s="5"/>
      <c r="R51" s="5"/>
      <c r="S51" s="5"/>
      <c r="T51" s="5"/>
    </row>
    <row r="52" spans="2:20" ht="11.25">
      <c r="B52" s="3" t="s">
        <v>58</v>
      </c>
      <c r="C52" s="3" t="s">
        <v>61</v>
      </c>
      <c r="D52" s="3" t="s">
        <v>62</v>
      </c>
      <c r="E52" s="3" t="s">
        <v>63</v>
      </c>
      <c r="F52" s="3" t="s">
        <v>64</v>
      </c>
      <c r="G52" s="3" t="s">
        <v>65</v>
      </c>
      <c r="H52" s="3" t="s">
        <v>66</v>
      </c>
      <c r="I52" s="3" t="s">
        <v>67</v>
      </c>
      <c r="J52" s="3" t="s">
        <v>68</v>
      </c>
      <c r="K52" s="3" t="s">
        <v>69</v>
      </c>
      <c r="L52" s="3" t="s">
        <v>70</v>
      </c>
      <c r="M52" s="38" t="s">
        <v>71</v>
      </c>
      <c r="N52" s="3" t="s">
        <v>271</v>
      </c>
      <c r="P52" s="5"/>
      <c r="Q52" s="5"/>
      <c r="R52" s="5"/>
      <c r="S52" s="5"/>
      <c r="T52" s="5"/>
    </row>
    <row r="53" spans="1:20" ht="11.25" outlineLevel="1">
      <c r="A53" s="2" t="s">
        <v>283</v>
      </c>
      <c r="B53" s="14">
        <f>'Пл.Вып.Пр.'!B45</f>
        <v>0</v>
      </c>
      <c r="C53" s="14">
        <f>'Пл.Вып.Пр.'!C45</f>
        <v>0</v>
      </c>
      <c r="D53" s="14">
        <f>'Пл.Вып.Пр.'!D45</f>
        <v>0</v>
      </c>
      <c r="E53" s="14">
        <f>'Пл.Вып.Пр.'!E45</f>
        <v>0</v>
      </c>
      <c r="F53" s="14">
        <f>'Пл.Вып.Пр.'!F45</f>
        <v>0</v>
      </c>
      <c r="G53" s="14">
        <f>'Пл.Вып.Пр.'!G45</f>
        <v>0</v>
      </c>
      <c r="H53" s="14">
        <f>'Пл.Вып.Пр.'!H45</f>
        <v>0</v>
      </c>
      <c r="I53" s="14">
        <f>'Пл.Вып.Пр.'!I45</f>
        <v>0</v>
      </c>
      <c r="J53" s="14">
        <f>'Пл.Вып.Пр.'!J45</f>
        <v>0</v>
      </c>
      <c r="K53" s="14">
        <f>'Пл.Вып.Пр.'!K45</f>
        <v>0</v>
      </c>
      <c r="L53" s="14">
        <f>'Пл.Вып.Пр.'!L45</f>
        <v>0</v>
      </c>
      <c r="M53" s="14">
        <f>'Пл.Вып.Пр.'!M45</f>
        <v>0</v>
      </c>
      <c r="N53" s="14">
        <f>'Пл.Вып.Пр.'!N45</f>
        <v>0</v>
      </c>
      <c r="P53" s="5"/>
      <c r="Q53" s="5"/>
      <c r="R53" s="5"/>
      <c r="S53" s="5"/>
      <c r="T53" s="5"/>
    </row>
    <row r="54" spans="1:20" ht="11.25" outlineLevel="1">
      <c r="A54" s="2" t="s">
        <v>321</v>
      </c>
      <c r="B54" s="66">
        <f>'Материалы&amp;Труд'!$B$39</f>
        <v>0</v>
      </c>
      <c r="C54" s="66">
        <f>'Материалы&amp;Труд'!$B$39</f>
        <v>0</v>
      </c>
      <c r="D54" s="66">
        <f>'Материалы&amp;Труд'!$B$39</f>
        <v>0</v>
      </c>
      <c r="E54" s="66">
        <f>'Материалы&amp;Труд'!$B$39</f>
        <v>0</v>
      </c>
      <c r="F54" s="66">
        <f>'Материалы&amp;Труд'!$B$39</f>
        <v>0</v>
      </c>
      <c r="G54" s="66">
        <f>'Материалы&amp;Труд'!$B$39</f>
        <v>0</v>
      </c>
      <c r="H54" s="66">
        <f>'Материалы&amp;Труд'!$B$39</f>
        <v>0</v>
      </c>
      <c r="I54" s="66">
        <f>'Материалы&amp;Труд'!$B$39</f>
        <v>0</v>
      </c>
      <c r="J54" s="66">
        <f>'Материалы&amp;Труд'!$B$39</f>
        <v>0</v>
      </c>
      <c r="K54" s="66">
        <f>'Материалы&amp;Труд'!$B$39</f>
        <v>0</v>
      </c>
      <c r="L54" s="66">
        <f>'Материалы&amp;Труд'!$B$39</f>
        <v>0</v>
      </c>
      <c r="M54" s="66">
        <f>'Материалы&amp;Труд'!$B$39</f>
        <v>0</v>
      </c>
      <c r="N54" s="66">
        <f>'Материалы&amp;Труд'!$B$39</f>
        <v>0</v>
      </c>
      <c r="P54" s="5"/>
      <c r="Q54" s="5"/>
      <c r="R54" s="5"/>
      <c r="S54" s="5"/>
      <c r="T54" s="5"/>
    </row>
    <row r="55" spans="1:20" ht="11.25" outlineLevel="1">
      <c r="A55" s="2" t="s">
        <v>322</v>
      </c>
      <c r="B55" s="11">
        <f aca="true" t="shared" si="12" ref="B55:N55">B53*B54</f>
        <v>0</v>
      </c>
      <c r="C55" s="11">
        <f t="shared" si="12"/>
        <v>0</v>
      </c>
      <c r="D55" s="11">
        <f t="shared" si="12"/>
        <v>0</v>
      </c>
      <c r="E55" s="11">
        <f t="shared" si="12"/>
        <v>0</v>
      </c>
      <c r="F55" s="11">
        <f t="shared" si="12"/>
        <v>0</v>
      </c>
      <c r="G55" s="11">
        <f t="shared" si="12"/>
        <v>0</v>
      </c>
      <c r="H55" s="11">
        <f t="shared" si="12"/>
        <v>0</v>
      </c>
      <c r="I55" s="11">
        <f t="shared" si="12"/>
        <v>0</v>
      </c>
      <c r="J55" s="11">
        <f t="shared" si="12"/>
        <v>0</v>
      </c>
      <c r="K55" s="11">
        <f t="shared" si="12"/>
        <v>0</v>
      </c>
      <c r="L55" s="11">
        <f t="shared" si="12"/>
        <v>0</v>
      </c>
      <c r="M55" s="11">
        <f t="shared" si="12"/>
        <v>0</v>
      </c>
      <c r="N55" s="11">
        <f t="shared" si="12"/>
        <v>0</v>
      </c>
      <c r="P55" s="5"/>
      <c r="Q55" s="5"/>
      <c r="R55" s="5"/>
      <c r="S55" s="5"/>
      <c r="T55" s="5"/>
    </row>
    <row r="56" spans="1:20" ht="11.25" outlineLevel="1">
      <c r="A56" s="2" t="s">
        <v>323</v>
      </c>
      <c r="B56" s="20">
        <f>'Материалы&amp;Труд'!$C$39</f>
        <v>0</v>
      </c>
      <c r="C56" s="20">
        <f>'Материалы&amp;Труд'!$C$39</f>
        <v>0</v>
      </c>
      <c r="D56" s="20">
        <f>'Материалы&amp;Труд'!$C$39</f>
        <v>0</v>
      </c>
      <c r="E56" s="20">
        <f>'Материалы&amp;Труд'!$C$39</f>
        <v>0</v>
      </c>
      <c r="F56" s="20">
        <f>'Материалы&amp;Труд'!$C$39</f>
        <v>0</v>
      </c>
      <c r="G56" s="20">
        <f>'Материалы&amp;Труд'!$C$39</f>
        <v>0</v>
      </c>
      <c r="H56" s="20">
        <f>'Материалы&amp;Труд'!$C$39</f>
        <v>0</v>
      </c>
      <c r="I56" s="20">
        <f>'Материалы&amp;Труд'!$C$39</f>
        <v>0</v>
      </c>
      <c r="J56" s="20">
        <f>'Материалы&amp;Труд'!$C$39</f>
        <v>0</v>
      </c>
      <c r="K56" s="20">
        <f>'Материалы&amp;Труд'!$C$39</f>
        <v>0</v>
      </c>
      <c r="L56" s="20">
        <f>'Материалы&amp;Труд'!$C$39</f>
        <v>0</v>
      </c>
      <c r="M56" s="20">
        <f>'Материалы&amp;Труд'!$C$39</f>
        <v>0</v>
      </c>
      <c r="N56" s="20">
        <f>'Материалы&amp;Труд'!$C$39</f>
        <v>0</v>
      </c>
      <c r="P56" s="5"/>
      <c r="Q56" s="5"/>
      <c r="R56" s="5"/>
      <c r="S56" s="5"/>
      <c r="T56" s="5"/>
    </row>
    <row r="57" spans="1:20" ht="11.25">
      <c r="A57" s="62" t="s">
        <v>324</v>
      </c>
      <c r="B57" s="11">
        <f aca="true" t="shared" si="13" ref="B57:N57">B55*B56</f>
        <v>0</v>
      </c>
      <c r="C57" s="11">
        <f t="shared" si="13"/>
        <v>0</v>
      </c>
      <c r="D57" s="11">
        <f t="shared" si="13"/>
        <v>0</v>
      </c>
      <c r="E57" s="11">
        <f t="shared" si="13"/>
        <v>0</v>
      </c>
      <c r="F57" s="11">
        <f t="shared" si="13"/>
        <v>0</v>
      </c>
      <c r="G57" s="11">
        <f t="shared" si="13"/>
        <v>0</v>
      </c>
      <c r="H57" s="11">
        <f t="shared" si="13"/>
        <v>0</v>
      </c>
      <c r="I57" s="11">
        <f t="shared" si="13"/>
        <v>0</v>
      </c>
      <c r="J57" s="11">
        <f t="shared" si="13"/>
        <v>0</v>
      </c>
      <c r="K57" s="11">
        <f t="shared" si="13"/>
        <v>0</v>
      </c>
      <c r="L57" s="11">
        <f t="shared" si="13"/>
        <v>0</v>
      </c>
      <c r="M57" s="11">
        <f t="shared" si="13"/>
        <v>0</v>
      </c>
      <c r="N57" s="11">
        <f t="shared" si="13"/>
        <v>0</v>
      </c>
      <c r="P57" s="5"/>
      <c r="Q57" s="5"/>
      <c r="R57" s="5"/>
      <c r="S57" s="5"/>
      <c r="T57" s="5"/>
    </row>
    <row r="58" spans="1:20" ht="11.25">
      <c r="A58" s="2" t="s">
        <v>325</v>
      </c>
      <c r="B58" s="11">
        <f>B53*'Материалы&amp;Труд'!$D$39</f>
        <v>0</v>
      </c>
      <c r="C58" s="11">
        <f>C53*'Материалы&amp;Труд'!$D$39</f>
        <v>0</v>
      </c>
      <c r="D58" s="11">
        <f>D53*'Материалы&amp;Труд'!$D$39</f>
        <v>0</v>
      </c>
      <c r="E58" s="11">
        <f>E53*'Материалы&amp;Труд'!$D$39</f>
        <v>0</v>
      </c>
      <c r="F58" s="11">
        <f>F53*'Материалы&amp;Труд'!$D$39</f>
        <v>0</v>
      </c>
      <c r="G58" s="11">
        <f>G53*'Материалы&amp;Труд'!$D$39</f>
        <v>0</v>
      </c>
      <c r="H58" s="11">
        <f>H53*'Материалы&amp;Труд'!$D$39</f>
        <v>0</v>
      </c>
      <c r="I58" s="11">
        <f>I53*'Материалы&amp;Труд'!$D$39</f>
        <v>0</v>
      </c>
      <c r="J58" s="11">
        <f>J53*'Материалы&amp;Труд'!$D$39</f>
        <v>0</v>
      </c>
      <c r="K58" s="11">
        <f>K53*'Материалы&amp;Труд'!$D$39</f>
        <v>0</v>
      </c>
      <c r="L58" s="11">
        <f>L53*'Материалы&amp;Труд'!$D$39</f>
        <v>0</v>
      </c>
      <c r="M58" s="11">
        <f>M53*'Материалы&amp;Труд'!$D$39</f>
        <v>0</v>
      </c>
      <c r="N58" s="11">
        <f>N53*'Материалы&amp;Труд'!$D$39</f>
        <v>0</v>
      </c>
      <c r="P58" s="5"/>
      <c r="Q58" s="5"/>
      <c r="R58" s="5"/>
      <c r="S58" s="5"/>
      <c r="T58" s="5"/>
    </row>
    <row r="59" spans="1:20" ht="11.25">
      <c r="A59" s="2" t="s">
        <v>326</v>
      </c>
      <c r="B59" s="11">
        <f>'Материалы&amp;Труд'!$E$39</f>
        <v>0</v>
      </c>
      <c r="C59" s="11">
        <f>'Материалы&amp;Труд'!$E$39</f>
        <v>0</v>
      </c>
      <c r="D59" s="11">
        <f>'Материалы&amp;Труд'!$E$39</f>
        <v>0</v>
      </c>
      <c r="E59" s="11">
        <f>'Материалы&amp;Труд'!$E$39</f>
        <v>0</v>
      </c>
      <c r="F59" s="11">
        <f>'Материалы&amp;Труд'!$E$39</f>
        <v>0</v>
      </c>
      <c r="G59" s="11">
        <f>'Материалы&amp;Труд'!$E$39</f>
        <v>0</v>
      </c>
      <c r="H59" s="11">
        <f>'Материалы&amp;Труд'!$E$39</f>
        <v>0</v>
      </c>
      <c r="I59" s="11">
        <f>'Материалы&amp;Труд'!$E$39</f>
        <v>0</v>
      </c>
      <c r="J59" s="11">
        <f>'Материалы&amp;Труд'!$E$39</f>
        <v>0</v>
      </c>
      <c r="K59" s="11">
        <f>'Материалы&amp;Труд'!$E$39</f>
        <v>0</v>
      </c>
      <c r="L59" s="11">
        <f>'Материалы&amp;Труд'!$E$39</f>
        <v>0</v>
      </c>
      <c r="M59" s="11">
        <f>'Материалы&amp;Труд'!$E$39</f>
        <v>0</v>
      </c>
      <c r="N59" s="11">
        <f>SUM(B59:M59)</f>
        <v>0</v>
      </c>
      <c r="P59" s="5"/>
      <c r="Q59" s="5"/>
      <c r="R59" s="5"/>
      <c r="S59" s="5"/>
      <c r="T59" s="5"/>
    </row>
    <row r="60" spans="1:20" ht="11.25">
      <c r="A60" s="2" t="s">
        <v>327</v>
      </c>
      <c r="B60" s="11">
        <f aca="true" t="shared" si="14" ref="B60:N60">SUM(B57:B59)</f>
        <v>0</v>
      </c>
      <c r="C60" s="11">
        <f t="shared" si="14"/>
        <v>0</v>
      </c>
      <c r="D60" s="11">
        <f t="shared" si="14"/>
        <v>0</v>
      </c>
      <c r="E60" s="11">
        <f t="shared" si="14"/>
        <v>0</v>
      </c>
      <c r="F60" s="11">
        <f t="shared" si="14"/>
        <v>0</v>
      </c>
      <c r="G60" s="11">
        <f t="shared" si="14"/>
        <v>0</v>
      </c>
      <c r="H60" s="11">
        <f t="shared" si="14"/>
        <v>0</v>
      </c>
      <c r="I60" s="11">
        <f t="shared" si="14"/>
        <v>0</v>
      </c>
      <c r="J60" s="11">
        <f t="shared" si="14"/>
        <v>0</v>
      </c>
      <c r="K60" s="11">
        <f t="shared" si="14"/>
        <v>0</v>
      </c>
      <c r="L60" s="11">
        <f t="shared" si="14"/>
        <v>0</v>
      </c>
      <c r="M60" s="11">
        <f t="shared" si="14"/>
        <v>0</v>
      </c>
      <c r="N60" s="11">
        <f t="shared" si="14"/>
        <v>0</v>
      </c>
      <c r="P60" s="5"/>
      <c r="Q60" s="5"/>
      <c r="R60" s="5"/>
      <c r="S60" s="5"/>
      <c r="T60" s="5"/>
    </row>
    <row r="61" spans="2:20" ht="11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P61" s="5"/>
      <c r="Q61" s="5"/>
      <c r="R61" s="5"/>
      <c r="S61" s="5"/>
      <c r="T61" s="5"/>
    </row>
    <row r="62" spans="2:20" ht="11.25">
      <c r="B62" s="5"/>
      <c r="C62" s="5"/>
      <c r="D62" s="5"/>
      <c r="E62" s="24" t="s">
        <v>169</v>
      </c>
      <c r="F62" s="24"/>
      <c r="G62" s="24"/>
      <c r="H62" s="5"/>
      <c r="I62" s="5"/>
      <c r="J62" s="5"/>
      <c r="K62" s="5"/>
      <c r="L62" s="5"/>
      <c r="M62" s="5"/>
      <c r="N62" s="5"/>
      <c r="P62" s="5"/>
      <c r="Q62" s="5"/>
      <c r="R62" s="5"/>
      <c r="S62" s="5"/>
      <c r="T62" s="5"/>
    </row>
    <row r="63" spans="2:20" ht="11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P63" s="5"/>
      <c r="Q63" s="5"/>
      <c r="R63" s="5"/>
      <c r="S63" s="5"/>
      <c r="T63" s="5"/>
    </row>
    <row r="64" spans="2:20" ht="11.25">
      <c r="B64" s="3" t="s">
        <v>58</v>
      </c>
      <c r="C64" s="3" t="s">
        <v>61</v>
      </c>
      <c r="D64" s="3" t="s">
        <v>62</v>
      </c>
      <c r="E64" s="3" t="s">
        <v>63</v>
      </c>
      <c r="F64" s="3" t="s">
        <v>64</v>
      </c>
      <c r="G64" s="3" t="s">
        <v>65</v>
      </c>
      <c r="H64" s="3" t="s">
        <v>66</v>
      </c>
      <c r="I64" s="3" t="s">
        <v>67</v>
      </c>
      <c r="J64" s="3" t="s">
        <v>68</v>
      </c>
      <c r="K64" s="3" t="s">
        <v>69</v>
      </c>
      <c r="L64" s="3" t="s">
        <v>70</v>
      </c>
      <c r="M64" s="38" t="s">
        <v>71</v>
      </c>
      <c r="N64" s="3" t="s">
        <v>271</v>
      </c>
      <c r="P64" s="5"/>
      <c r="Q64" s="5"/>
      <c r="R64" s="5"/>
      <c r="S64" s="5"/>
      <c r="T64" s="5"/>
    </row>
    <row r="65" spans="1:20" ht="11.25" outlineLevel="1">
      <c r="A65" s="2" t="s">
        <v>283</v>
      </c>
      <c r="B65" s="14">
        <f>'Пл.Вып.Пр.'!B54</f>
        <v>0</v>
      </c>
      <c r="C65" s="14">
        <f>'Пл.Вып.Пр.'!C54</f>
        <v>0</v>
      </c>
      <c r="D65" s="14">
        <f>'Пл.Вып.Пр.'!D54</f>
        <v>0</v>
      </c>
      <c r="E65" s="14">
        <f>'Пл.Вып.Пр.'!E54</f>
        <v>0</v>
      </c>
      <c r="F65" s="14">
        <f>'Пл.Вып.Пр.'!F54</f>
        <v>0</v>
      </c>
      <c r="G65" s="14">
        <f>'Пл.Вып.Пр.'!G54</f>
        <v>0</v>
      </c>
      <c r="H65" s="14">
        <f>'Пл.Вып.Пр.'!H54</f>
        <v>0</v>
      </c>
      <c r="I65" s="14">
        <f>'Пл.Вып.Пр.'!I54</f>
        <v>0</v>
      </c>
      <c r="J65" s="14">
        <f>'Пл.Вып.Пр.'!J54</f>
        <v>0</v>
      </c>
      <c r="K65" s="14">
        <f>'Пл.Вып.Пр.'!K54</f>
        <v>0</v>
      </c>
      <c r="L65" s="14">
        <f>'Пл.Вып.Пр.'!L54</f>
        <v>0</v>
      </c>
      <c r="M65" s="14">
        <f>'Пл.Вып.Пр.'!M54</f>
        <v>0</v>
      </c>
      <c r="N65" s="14">
        <f>'Пл.Вып.Пр.'!N54</f>
        <v>0</v>
      </c>
      <c r="P65" s="5"/>
      <c r="Q65" s="5"/>
      <c r="R65" s="5"/>
      <c r="S65" s="5"/>
      <c r="T65" s="5"/>
    </row>
    <row r="66" spans="1:20" ht="11.25" outlineLevel="1">
      <c r="A66" s="2" t="s">
        <v>321</v>
      </c>
      <c r="B66" s="66">
        <f>'Материалы&amp;Труд'!$B$40</f>
        <v>0</v>
      </c>
      <c r="C66" s="66">
        <f>'Материалы&amp;Труд'!$B$40</f>
        <v>0</v>
      </c>
      <c r="D66" s="66">
        <f>'Материалы&amp;Труд'!$B$40</f>
        <v>0</v>
      </c>
      <c r="E66" s="66">
        <f>'Материалы&amp;Труд'!$B$40</f>
        <v>0</v>
      </c>
      <c r="F66" s="66">
        <f>'Материалы&amp;Труд'!$B$40</f>
        <v>0</v>
      </c>
      <c r="G66" s="66">
        <f>'Материалы&amp;Труд'!$B$40</f>
        <v>0</v>
      </c>
      <c r="H66" s="66">
        <f>'Материалы&amp;Труд'!$B$40</f>
        <v>0</v>
      </c>
      <c r="I66" s="66">
        <f>'Материалы&amp;Труд'!$B$40</f>
        <v>0</v>
      </c>
      <c r="J66" s="66">
        <f>'Материалы&amp;Труд'!$B$40</f>
        <v>0</v>
      </c>
      <c r="K66" s="66">
        <f>'Материалы&amp;Труд'!$B$40</f>
        <v>0</v>
      </c>
      <c r="L66" s="66">
        <f>'Материалы&amp;Труд'!$B$40</f>
        <v>0</v>
      </c>
      <c r="M66" s="66">
        <f>'Материалы&amp;Труд'!$B$40</f>
        <v>0</v>
      </c>
      <c r="N66" s="66">
        <f>'Материалы&amp;Труд'!$B$40</f>
        <v>0</v>
      </c>
      <c r="P66" s="5"/>
      <c r="Q66" s="5"/>
      <c r="R66" s="5"/>
      <c r="S66" s="5"/>
      <c r="T66" s="5"/>
    </row>
    <row r="67" spans="1:20" ht="11.25" outlineLevel="1">
      <c r="A67" s="2" t="s">
        <v>322</v>
      </c>
      <c r="B67" s="11">
        <f aca="true" t="shared" si="15" ref="B67:N67">B65*B66</f>
        <v>0</v>
      </c>
      <c r="C67" s="11">
        <f t="shared" si="15"/>
        <v>0</v>
      </c>
      <c r="D67" s="11">
        <f t="shared" si="15"/>
        <v>0</v>
      </c>
      <c r="E67" s="11">
        <f t="shared" si="15"/>
        <v>0</v>
      </c>
      <c r="F67" s="11">
        <f t="shared" si="15"/>
        <v>0</v>
      </c>
      <c r="G67" s="11">
        <f t="shared" si="15"/>
        <v>0</v>
      </c>
      <c r="H67" s="11">
        <f t="shared" si="15"/>
        <v>0</v>
      </c>
      <c r="I67" s="11">
        <f t="shared" si="15"/>
        <v>0</v>
      </c>
      <c r="J67" s="11">
        <f t="shared" si="15"/>
        <v>0</v>
      </c>
      <c r="K67" s="11">
        <f t="shared" si="15"/>
        <v>0</v>
      </c>
      <c r="L67" s="11">
        <f t="shared" si="15"/>
        <v>0</v>
      </c>
      <c r="M67" s="11">
        <f t="shared" si="15"/>
        <v>0</v>
      </c>
      <c r="N67" s="11">
        <f t="shared" si="15"/>
        <v>0</v>
      </c>
      <c r="P67" s="5"/>
      <c r="Q67" s="5"/>
      <c r="R67" s="5"/>
      <c r="S67" s="5"/>
      <c r="T67" s="5"/>
    </row>
    <row r="68" spans="1:20" ht="11.25" outlineLevel="1">
      <c r="A68" s="2" t="s">
        <v>323</v>
      </c>
      <c r="B68" s="20">
        <f>'Материалы&amp;Труд'!$C$40</f>
        <v>0</v>
      </c>
      <c r="C68" s="20">
        <f>'Материалы&amp;Труд'!$C$40</f>
        <v>0</v>
      </c>
      <c r="D68" s="20">
        <f>'Материалы&amp;Труд'!$C$40</f>
        <v>0</v>
      </c>
      <c r="E68" s="20">
        <f>'Материалы&amp;Труд'!$C$40</f>
        <v>0</v>
      </c>
      <c r="F68" s="20">
        <f>'Материалы&amp;Труд'!$C$40</f>
        <v>0</v>
      </c>
      <c r="G68" s="20">
        <f>'Материалы&amp;Труд'!$C$40</f>
        <v>0</v>
      </c>
      <c r="H68" s="20">
        <f>'Материалы&amp;Труд'!$C$40</f>
        <v>0</v>
      </c>
      <c r="I68" s="20">
        <f>'Материалы&amp;Труд'!$C$40</f>
        <v>0</v>
      </c>
      <c r="J68" s="20">
        <f>'Материалы&amp;Труд'!$C$40</f>
        <v>0</v>
      </c>
      <c r="K68" s="20">
        <f>'Материалы&amp;Труд'!$C$40</f>
        <v>0</v>
      </c>
      <c r="L68" s="20">
        <f>'Материалы&amp;Труд'!$C$40</f>
        <v>0</v>
      </c>
      <c r="M68" s="20">
        <f>'Материалы&amp;Труд'!$C$40</f>
        <v>0</v>
      </c>
      <c r="N68" s="20">
        <f>'Материалы&amp;Труд'!$C$40</f>
        <v>0</v>
      </c>
      <c r="P68" s="5"/>
      <c r="Q68" s="5"/>
      <c r="R68" s="5"/>
      <c r="S68" s="5"/>
      <c r="T68" s="5"/>
    </row>
    <row r="69" spans="1:20" ht="11.25">
      <c r="A69" s="62" t="s">
        <v>324</v>
      </c>
      <c r="B69" s="11">
        <f aca="true" t="shared" si="16" ref="B69:N69">B67*B68</f>
        <v>0</v>
      </c>
      <c r="C69" s="11">
        <f t="shared" si="16"/>
        <v>0</v>
      </c>
      <c r="D69" s="11">
        <f t="shared" si="16"/>
        <v>0</v>
      </c>
      <c r="E69" s="11">
        <f t="shared" si="16"/>
        <v>0</v>
      </c>
      <c r="F69" s="11">
        <f t="shared" si="16"/>
        <v>0</v>
      </c>
      <c r="G69" s="11">
        <f t="shared" si="16"/>
        <v>0</v>
      </c>
      <c r="H69" s="11">
        <f t="shared" si="16"/>
        <v>0</v>
      </c>
      <c r="I69" s="11">
        <f t="shared" si="16"/>
        <v>0</v>
      </c>
      <c r="J69" s="11">
        <f t="shared" si="16"/>
        <v>0</v>
      </c>
      <c r="K69" s="11">
        <f t="shared" si="16"/>
        <v>0</v>
      </c>
      <c r="L69" s="11">
        <f t="shared" si="16"/>
        <v>0</v>
      </c>
      <c r="M69" s="11">
        <f t="shared" si="16"/>
        <v>0</v>
      </c>
      <c r="N69" s="11">
        <f t="shared" si="16"/>
        <v>0</v>
      </c>
      <c r="P69" s="5"/>
      <c r="Q69" s="5"/>
      <c r="R69" s="5"/>
      <c r="S69" s="5"/>
      <c r="T69" s="5"/>
    </row>
    <row r="70" spans="1:20" ht="11.25">
      <c r="A70" s="2" t="s">
        <v>325</v>
      </c>
      <c r="B70" s="11">
        <f>B65*'Материалы&amp;Труд'!$D$40</f>
        <v>0</v>
      </c>
      <c r="C70" s="11">
        <f>C65*'Материалы&amp;Труд'!$D$40</f>
        <v>0</v>
      </c>
      <c r="D70" s="11">
        <f>D65*'Материалы&amp;Труд'!$D$40</f>
        <v>0</v>
      </c>
      <c r="E70" s="11">
        <f>E65*'Материалы&amp;Труд'!$D$40</f>
        <v>0</v>
      </c>
      <c r="F70" s="11">
        <f>F65*'Материалы&amp;Труд'!$D$40</f>
        <v>0</v>
      </c>
      <c r="G70" s="11">
        <f>G65*'Материалы&amp;Труд'!$D$40</f>
        <v>0</v>
      </c>
      <c r="H70" s="11">
        <f>H65*'Материалы&amp;Труд'!$D$40</f>
        <v>0</v>
      </c>
      <c r="I70" s="11">
        <f>I65*'Материалы&amp;Труд'!$D$40</f>
        <v>0</v>
      </c>
      <c r="J70" s="11">
        <f>J65*'Материалы&amp;Труд'!$D$40</f>
        <v>0</v>
      </c>
      <c r="K70" s="11">
        <f>K65*'Материалы&amp;Труд'!$D$40</f>
        <v>0</v>
      </c>
      <c r="L70" s="11">
        <f>L65*'Материалы&amp;Труд'!$D$40</f>
        <v>0</v>
      </c>
      <c r="M70" s="11">
        <f>M65*'Материалы&amp;Труд'!$D$40</f>
        <v>0</v>
      </c>
      <c r="N70" s="11">
        <f>N65*'Материалы&amp;Труд'!$D$40</f>
        <v>0</v>
      </c>
      <c r="P70" s="5"/>
      <c r="Q70" s="5"/>
      <c r="R70" s="5"/>
      <c r="S70" s="5"/>
      <c r="T70" s="5"/>
    </row>
    <row r="71" spans="1:20" ht="11.25">
      <c r="A71" s="2" t="s">
        <v>326</v>
      </c>
      <c r="B71" s="11">
        <f>'Материалы&amp;Труд'!$E$40</f>
        <v>0</v>
      </c>
      <c r="C71" s="11">
        <f>'Материалы&amp;Труд'!$E$40</f>
        <v>0</v>
      </c>
      <c r="D71" s="11">
        <f>'Материалы&amp;Труд'!$E$40</f>
        <v>0</v>
      </c>
      <c r="E71" s="11">
        <f>'Материалы&amp;Труд'!$E$40</f>
        <v>0</v>
      </c>
      <c r="F71" s="11">
        <f>'Материалы&amp;Труд'!$E$40</f>
        <v>0</v>
      </c>
      <c r="G71" s="11">
        <f>'Материалы&amp;Труд'!$E$40</f>
        <v>0</v>
      </c>
      <c r="H71" s="11">
        <f>'Материалы&amp;Труд'!$E$40</f>
        <v>0</v>
      </c>
      <c r="I71" s="11">
        <f>'Материалы&amp;Труд'!$E$40</f>
        <v>0</v>
      </c>
      <c r="J71" s="11">
        <f>'Материалы&amp;Труд'!$E$40</f>
        <v>0</v>
      </c>
      <c r="K71" s="11">
        <f>'Материалы&amp;Труд'!$E$40</f>
        <v>0</v>
      </c>
      <c r="L71" s="11">
        <f>'Материалы&amp;Труд'!$E$40</f>
        <v>0</v>
      </c>
      <c r="M71" s="11">
        <f>'Материалы&amp;Труд'!$E$40</f>
        <v>0</v>
      </c>
      <c r="N71" s="11">
        <f>SUM(B71:M71)</f>
        <v>0</v>
      </c>
      <c r="P71" s="5"/>
      <c r="Q71" s="5"/>
      <c r="R71" s="5"/>
      <c r="S71" s="5"/>
      <c r="T71" s="5"/>
    </row>
    <row r="72" spans="1:20" ht="11.25">
      <c r="A72" s="2" t="s">
        <v>327</v>
      </c>
      <c r="B72" s="11">
        <f aca="true" t="shared" si="17" ref="B72:N72">SUM(B69:B71)</f>
        <v>0</v>
      </c>
      <c r="C72" s="11">
        <f t="shared" si="17"/>
        <v>0</v>
      </c>
      <c r="D72" s="11">
        <f t="shared" si="17"/>
        <v>0</v>
      </c>
      <c r="E72" s="11">
        <f t="shared" si="17"/>
        <v>0</v>
      </c>
      <c r="F72" s="11">
        <f t="shared" si="17"/>
        <v>0</v>
      </c>
      <c r="G72" s="11">
        <f t="shared" si="17"/>
        <v>0</v>
      </c>
      <c r="H72" s="11">
        <f t="shared" si="17"/>
        <v>0</v>
      </c>
      <c r="I72" s="11">
        <f t="shared" si="17"/>
        <v>0</v>
      </c>
      <c r="J72" s="11">
        <f t="shared" si="17"/>
        <v>0</v>
      </c>
      <c r="K72" s="11">
        <f t="shared" si="17"/>
        <v>0</v>
      </c>
      <c r="L72" s="11">
        <f t="shared" si="17"/>
        <v>0</v>
      </c>
      <c r="M72" s="11">
        <f t="shared" si="17"/>
        <v>0</v>
      </c>
      <c r="N72" s="11">
        <f t="shared" si="17"/>
        <v>0</v>
      </c>
      <c r="P72" s="5"/>
      <c r="Q72" s="5"/>
      <c r="R72" s="5"/>
      <c r="S72" s="5"/>
      <c r="T72" s="5"/>
    </row>
    <row r="73" spans="2:20" ht="11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P73" s="5"/>
      <c r="Q73" s="5"/>
      <c r="R73" s="5"/>
      <c r="S73" s="5"/>
      <c r="T73" s="5"/>
    </row>
    <row r="74" spans="1:20" ht="11.25">
      <c r="A74" s="24" t="s">
        <v>328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P74" s="5"/>
      <c r="Q74" s="5"/>
      <c r="R74" s="5"/>
      <c r="S74" s="5"/>
      <c r="T74" s="5"/>
    </row>
    <row r="75" spans="1:20" ht="11.25">
      <c r="A75" s="24"/>
      <c r="B75" s="3" t="s">
        <v>58</v>
      </c>
      <c r="C75" s="3" t="s">
        <v>61</v>
      </c>
      <c r="D75" s="3" t="s">
        <v>62</v>
      </c>
      <c r="E75" s="3" t="s">
        <v>63</v>
      </c>
      <c r="F75" s="3" t="s">
        <v>64</v>
      </c>
      <c r="G75" s="3" t="s">
        <v>65</v>
      </c>
      <c r="H75" s="3" t="s">
        <v>66</v>
      </c>
      <c r="I75" s="3" t="s">
        <v>67</v>
      </c>
      <c r="J75" s="3" t="s">
        <v>68</v>
      </c>
      <c r="K75" s="3" t="s">
        <v>69</v>
      </c>
      <c r="L75" s="3" t="s">
        <v>70</v>
      </c>
      <c r="M75" s="38" t="s">
        <v>71</v>
      </c>
      <c r="N75" s="28" t="s">
        <v>271</v>
      </c>
      <c r="P75" s="5"/>
      <c r="Q75" s="5"/>
      <c r="R75" s="5"/>
      <c r="S75" s="5"/>
      <c r="T75" s="5"/>
    </row>
    <row r="76" spans="1:20" ht="11.25">
      <c r="A76" s="24"/>
      <c r="B76" s="56">
        <f>B12+B36+B60+B24+B48+B72</f>
        <v>0</v>
      </c>
      <c r="C76" s="56">
        <f aca="true" t="shared" si="18" ref="C76:N76">C12+C36+C60+C24+C48+C72</f>
        <v>0</v>
      </c>
      <c r="D76" s="56">
        <f t="shared" si="18"/>
        <v>0</v>
      </c>
      <c r="E76" s="56">
        <f t="shared" si="18"/>
        <v>0</v>
      </c>
      <c r="F76" s="56">
        <f t="shared" si="18"/>
        <v>0</v>
      </c>
      <c r="G76" s="56">
        <f t="shared" si="18"/>
        <v>0</v>
      </c>
      <c r="H76" s="56">
        <f t="shared" si="18"/>
        <v>0</v>
      </c>
      <c r="I76" s="56">
        <f t="shared" si="18"/>
        <v>0</v>
      </c>
      <c r="J76" s="56">
        <f t="shared" si="18"/>
        <v>0</v>
      </c>
      <c r="K76" s="56">
        <f t="shared" si="18"/>
        <v>0</v>
      </c>
      <c r="L76" s="56">
        <f t="shared" si="18"/>
        <v>0</v>
      </c>
      <c r="M76" s="56">
        <f t="shared" si="18"/>
        <v>0</v>
      </c>
      <c r="N76" s="56">
        <f t="shared" si="18"/>
        <v>0</v>
      </c>
      <c r="P76" s="5"/>
      <c r="Q76" s="5"/>
      <c r="R76" s="5"/>
      <c r="S76" s="5"/>
      <c r="T76" s="5"/>
    </row>
    <row r="77" spans="2:20" ht="11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P77" s="5"/>
      <c r="Q77" s="5"/>
      <c r="R77" s="5"/>
      <c r="S77" s="5"/>
      <c r="T77" s="5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Development Institute</dc:creator>
  <cp:keywords/>
  <dc:description>помесячный, две привязки накладных, труд - три вида,
НДС, налоги, продажи развиты</dc:description>
  <cp:lastModifiedBy>Boboshko</cp:lastModifiedBy>
  <cp:lastPrinted>1998-09-18T06:38:37Z</cp:lastPrinted>
  <dcterms:created xsi:type="dcterms:W3CDTF">1999-03-15T16:11:16Z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